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"/>
    </mc:Choice>
  </mc:AlternateContent>
  <bookViews>
    <workbookView xWindow="0" yWindow="0" windowWidth="19440" windowHeight="7695" tabRatio="966" activeTab="11"/>
  </bookViews>
  <sheets>
    <sheet name="Нүүр" sheetId="50" r:id="rId1"/>
    <sheet name="хяналтын хуудас" sheetId="28" r:id="rId2"/>
    <sheet name="№1" sheetId="63" r:id="rId3"/>
    <sheet name="№2" sheetId="49" r:id="rId4"/>
    <sheet name="№3" sheetId="21" r:id="rId5"/>
    <sheet name="ДУУСААГҮЙ БАРИЛГА" sheetId="64" r:id="rId6"/>
    <sheet name="СТ-2018.12.31" sheetId="65" r:id="rId7"/>
    <sheet name="Үндсэн хөрөнгө 2018.12.31" sheetId="66" r:id="rId8"/>
    <sheet name="CT-1" sheetId="67" r:id="rId9"/>
    <sheet name="UH-1" sheetId="68" r:id="rId10"/>
    <sheet name="togtool" sheetId="69" r:id="rId11"/>
    <sheet name="togtool-1" sheetId="70" r:id="rId12"/>
  </sheets>
  <externalReferences>
    <externalReference r:id="rId13"/>
    <externalReference r:id="rId14"/>
    <externalReference r:id="rId15"/>
  </externalReferences>
  <definedNames>
    <definedName name="_xlnm.Print_Titles" localSheetId="4">№3!$A:$G,№3!$8:$9</definedName>
    <definedName name="SALE" localSheetId="4">#REF!</definedName>
    <definedName name="SALE">#REF!</definedName>
  </definedNames>
  <calcPr calcId="152511"/>
</workbook>
</file>

<file path=xl/calcChain.xml><?xml version="1.0" encoding="utf-8"?>
<calcChain xmlns="http://schemas.openxmlformats.org/spreadsheetml/2006/main">
  <c r="AE103" i="70" l="1"/>
  <c r="AE98" i="70"/>
  <c r="AE83" i="70"/>
  <c r="K83" i="70"/>
  <c r="J83" i="70"/>
  <c r="AE82" i="70"/>
  <c r="L82" i="70"/>
  <c r="L83" i="70" s="1"/>
  <c r="AE80" i="70"/>
  <c r="AE81" i="70" s="1"/>
  <c r="AD80" i="70"/>
  <c r="AC80" i="70"/>
  <c r="K80" i="70"/>
  <c r="J80" i="70"/>
  <c r="L79" i="70"/>
  <c r="L78" i="70"/>
  <c r="L77" i="70"/>
  <c r="L76" i="70"/>
  <c r="L75" i="70"/>
  <c r="L74" i="70"/>
  <c r="L73" i="70"/>
  <c r="L72" i="70"/>
  <c r="L71" i="70"/>
  <c r="L70" i="70"/>
  <c r="L80" i="70" s="1"/>
  <c r="AG65" i="70"/>
  <c r="AD65" i="70"/>
  <c r="AB65" i="70"/>
  <c r="AA65" i="70"/>
  <c r="Z65" i="70"/>
  <c r="X65" i="70"/>
  <c r="W65" i="70"/>
  <c r="V65" i="70"/>
  <c r="U65" i="70"/>
  <c r="T65" i="70"/>
  <c r="S65" i="70"/>
  <c r="R65" i="70"/>
  <c r="Q65" i="70"/>
  <c r="P65" i="70"/>
  <c r="O65" i="70"/>
  <c r="N65" i="70"/>
  <c r="M65" i="70"/>
  <c r="K65" i="70"/>
  <c r="J65" i="70"/>
  <c r="AF64" i="70"/>
  <c r="AC64" i="70"/>
  <c r="AE64" i="70" s="1"/>
  <c r="AH64" i="70" s="1"/>
  <c r="L64" i="70"/>
  <c r="AJ63" i="70"/>
  <c r="AF63" i="70"/>
  <c r="AF65" i="70" s="1"/>
  <c r="AC63" i="70"/>
  <c r="AE63" i="70" s="1"/>
  <c r="L63" i="70"/>
  <c r="L65" i="70" s="1"/>
  <c r="AD62" i="70"/>
  <c r="K62" i="70"/>
  <c r="J62" i="70"/>
  <c r="AK61" i="70"/>
  <c r="AJ61" i="70"/>
  <c r="AC61" i="70"/>
  <c r="AE61" i="70" s="1"/>
  <c r="AH61" i="70" s="1"/>
  <c r="L61" i="70"/>
  <c r="AK60" i="70"/>
  <c r="AJ60" i="70"/>
  <c r="AC60" i="70"/>
  <c r="AE60" i="70" s="1"/>
  <c r="AH60" i="70" s="1"/>
  <c r="AH62" i="70" s="1"/>
  <c r="L60" i="70"/>
  <c r="K58" i="70"/>
  <c r="J58" i="70"/>
  <c r="AJ57" i="70"/>
  <c r="AD57" i="70"/>
  <c r="AC57" i="70"/>
  <c r="L57" i="70"/>
  <c r="AJ56" i="70"/>
  <c r="AC56" i="70"/>
  <c r="AD56" i="70" s="1"/>
  <c r="L56" i="70"/>
  <c r="AJ55" i="70"/>
  <c r="AC55" i="70"/>
  <c r="AD55" i="70" s="1"/>
  <c r="AE55" i="70" s="1"/>
  <c r="L55" i="70"/>
  <c r="AJ54" i="70"/>
  <c r="AD54" i="70"/>
  <c r="AC54" i="70"/>
  <c r="L54" i="70"/>
  <c r="AJ53" i="70"/>
  <c r="AD53" i="70"/>
  <c r="AE53" i="70" s="1"/>
  <c r="AC53" i="70"/>
  <c r="L53" i="70"/>
  <c r="AJ52" i="70"/>
  <c r="AD52" i="70"/>
  <c r="AC52" i="70"/>
  <c r="L52" i="70"/>
  <c r="AJ51" i="70"/>
  <c r="AD51" i="70"/>
  <c r="AC51" i="70"/>
  <c r="L51" i="70"/>
  <c r="K50" i="70"/>
  <c r="J50" i="70"/>
  <c r="J59" i="70" s="1"/>
  <c r="AJ49" i="70"/>
  <c r="AC49" i="70"/>
  <c r="AD49" i="70" s="1"/>
  <c r="AE49" i="70" s="1"/>
  <c r="L49" i="70"/>
  <c r="AJ48" i="70"/>
  <c r="AC48" i="70"/>
  <c r="L48" i="70"/>
  <c r="AJ47" i="70"/>
  <c r="AC47" i="70"/>
  <c r="AD47" i="70" s="1"/>
  <c r="AE47" i="70" s="1"/>
  <c r="AH47" i="70" s="1"/>
  <c r="L47" i="70"/>
  <c r="AJ46" i="70"/>
  <c r="AC46" i="70"/>
  <c r="AD46" i="70" s="1"/>
  <c r="L46" i="70"/>
  <c r="AJ45" i="70"/>
  <c r="AC45" i="70"/>
  <c r="AD45" i="70" s="1"/>
  <c r="AE45" i="70" s="1"/>
  <c r="L45" i="70"/>
  <c r="L50" i="70" s="1"/>
  <c r="AE44" i="70"/>
  <c r="AD44" i="70"/>
  <c r="K44" i="70"/>
  <c r="J44" i="70"/>
  <c r="AK43" i="70"/>
  <c r="AJ43" i="70"/>
  <c r="AH43" i="70"/>
  <c r="AC43" i="70"/>
  <c r="L43" i="70"/>
  <c r="AK42" i="70"/>
  <c r="AJ42" i="70"/>
  <c r="AC42" i="70"/>
  <c r="AC44" i="70" s="1"/>
  <c r="L42" i="70"/>
  <c r="L44" i="70" s="1"/>
  <c r="K41" i="70"/>
  <c r="J41" i="70"/>
  <c r="AJ40" i="70"/>
  <c r="AC40" i="70"/>
  <c r="L40" i="70"/>
  <c r="AJ39" i="70"/>
  <c r="AD39" i="70"/>
  <c r="AE39" i="70" s="1"/>
  <c r="AH39" i="70" s="1"/>
  <c r="AC39" i="70"/>
  <c r="L39" i="70"/>
  <c r="AJ38" i="70"/>
  <c r="AC38" i="70"/>
  <c r="L38" i="70"/>
  <c r="AJ37" i="70"/>
  <c r="AC37" i="70"/>
  <c r="AD37" i="70" s="1"/>
  <c r="AE37" i="70" s="1"/>
  <c r="AH37" i="70" s="1"/>
  <c r="L37" i="70"/>
  <c r="AJ36" i="70"/>
  <c r="AC36" i="70"/>
  <c r="M36" i="70"/>
  <c r="L36" i="70"/>
  <c r="AJ35" i="70"/>
  <c r="AC35" i="70"/>
  <c r="AD35" i="70" s="1"/>
  <c r="AE35" i="70" s="1"/>
  <c r="L35" i="70"/>
  <c r="AJ34" i="70"/>
  <c r="AC34" i="70"/>
  <c r="L34" i="70"/>
  <c r="K33" i="70"/>
  <c r="K81" i="70" s="1"/>
  <c r="J33" i="70"/>
  <c r="J81" i="70" s="1"/>
  <c r="AJ32" i="70"/>
  <c r="AF32" i="70"/>
  <c r="AD32" i="70"/>
  <c r="AE32" i="70" s="1"/>
  <c r="AH32" i="70" s="1"/>
  <c r="AC32" i="70"/>
  <c r="L32" i="70"/>
  <c r="AC31" i="70"/>
  <c r="AD31" i="70" s="1"/>
  <c r="AE31" i="70" s="1"/>
  <c r="L31" i="70"/>
  <c r="AF30" i="70"/>
  <c r="AC30" i="70"/>
  <c r="L30" i="70"/>
  <c r="AF29" i="70"/>
  <c r="AC29" i="70"/>
  <c r="AD29" i="70" s="1"/>
  <c r="AE29" i="70" s="1"/>
  <c r="AH29" i="70" s="1"/>
  <c r="L29" i="70"/>
  <c r="AF28" i="70"/>
  <c r="AC28" i="70"/>
  <c r="L28" i="70"/>
  <c r="AF27" i="70"/>
  <c r="AC27" i="70"/>
  <c r="AD27" i="70" s="1"/>
  <c r="AE27" i="70" s="1"/>
  <c r="L27" i="70"/>
  <c r="AF26" i="70"/>
  <c r="AC26" i="70"/>
  <c r="AD26" i="70" s="1"/>
  <c r="L26" i="70"/>
  <c r="AF25" i="70"/>
  <c r="AC25" i="70"/>
  <c r="AD25" i="70" s="1"/>
  <c r="AE25" i="70" s="1"/>
  <c r="AH25" i="70" s="1"/>
  <c r="L25" i="70"/>
  <c r="AJ24" i="70"/>
  <c r="AF24" i="70"/>
  <c r="AD24" i="70"/>
  <c r="AE24" i="70" s="1"/>
  <c r="AC24" i="70"/>
  <c r="L24" i="70"/>
  <c r="AJ23" i="70"/>
  <c r="AF23" i="70"/>
  <c r="AC23" i="70"/>
  <c r="L23" i="70"/>
  <c r="AJ22" i="70"/>
  <c r="AF22" i="70"/>
  <c r="AC22" i="70"/>
  <c r="L22" i="70"/>
  <c r="AJ21" i="70"/>
  <c r="AF21" i="70"/>
  <c r="AC21" i="70"/>
  <c r="AD21" i="70" s="1"/>
  <c r="AE21" i="70" s="1"/>
  <c r="L21" i="70"/>
  <c r="AJ20" i="70"/>
  <c r="AF20" i="70"/>
  <c r="AC20" i="70"/>
  <c r="AD20" i="70" s="1"/>
  <c r="AE20" i="70" s="1"/>
  <c r="AH20" i="70" s="1"/>
  <c r="L20" i="70"/>
  <c r="AJ19" i="70"/>
  <c r="AF19" i="70"/>
  <c r="AC19" i="70"/>
  <c r="L19" i="70"/>
  <c r="A19" i="70"/>
  <c r="AJ18" i="70"/>
  <c r="AF18" i="70"/>
  <c r="AC18" i="70"/>
  <c r="L18" i="70"/>
  <c r="AJ17" i="70"/>
  <c r="AF17" i="70"/>
  <c r="AC17" i="70"/>
  <c r="L17" i="70"/>
  <c r="A17" i="70"/>
  <c r="AJ16" i="70"/>
  <c r="AF16" i="70"/>
  <c r="AC16" i="70"/>
  <c r="L16" i="70"/>
  <c r="AJ15" i="70"/>
  <c r="AF15" i="70"/>
  <c r="AC15" i="70"/>
  <c r="AD15" i="70" s="1"/>
  <c r="AE15" i="70" s="1"/>
  <c r="AH15" i="70" s="1"/>
  <c r="L15" i="70"/>
  <c r="AJ14" i="70"/>
  <c r="AF14" i="70"/>
  <c r="AD14" i="70"/>
  <c r="AE14" i="70" s="1"/>
  <c r="AC14" i="70"/>
  <c r="L14" i="70"/>
  <c r="AJ13" i="70"/>
  <c r="AF13" i="70"/>
  <c r="AC13" i="70"/>
  <c r="L13" i="70"/>
  <c r="AJ12" i="70"/>
  <c r="AF12" i="70"/>
  <c r="AC12" i="70"/>
  <c r="L12" i="70"/>
  <c r="P10" i="70"/>
  <c r="Q10" i="70" s="1"/>
  <c r="R10" i="70" s="1"/>
  <c r="S10" i="70" s="1"/>
  <c r="T10" i="70" s="1"/>
  <c r="U10" i="70" s="1"/>
  <c r="V10" i="70" s="1"/>
  <c r="W10" i="70" s="1"/>
  <c r="X10" i="70" s="1"/>
  <c r="Y10" i="70" s="1"/>
  <c r="Z10" i="70" s="1"/>
  <c r="AA10" i="70" s="1"/>
  <c r="AB10" i="70" s="1"/>
  <c r="AC10" i="70" s="1"/>
  <c r="AD10" i="70" s="1"/>
  <c r="AE10" i="70" s="1"/>
  <c r="AF10" i="70" s="1"/>
  <c r="AG10" i="70" s="1"/>
  <c r="AH10" i="70" s="1"/>
  <c r="AI10" i="70" s="1"/>
  <c r="O10" i="70"/>
  <c r="Z41" i="69"/>
  <c r="Y41" i="69"/>
  <c r="T41" i="69"/>
  <c r="Y40" i="69"/>
  <c r="T39" i="69"/>
  <c r="T42" i="69" s="1"/>
  <c r="Y38" i="69"/>
  <c r="Y39" i="69" s="1"/>
  <c r="T37" i="69"/>
  <c r="Y36" i="69"/>
  <c r="Y35" i="69"/>
  <c r="Y37" i="69" s="1"/>
  <c r="Y34" i="69"/>
  <c r="X32" i="69"/>
  <c r="X42" i="69" s="1"/>
  <c r="T32" i="69"/>
  <c r="Y31" i="69"/>
  <c r="Y30" i="69"/>
  <c r="Y29" i="69"/>
  <c r="Y28" i="69"/>
  <c r="Y27" i="69"/>
  <c r="Y26" i="69"/>
  <c r="Y25" i="69"/>
  <c r="Y24" i="69"/>
  <c r="Y23" i="69"/>
  <c r="Y22" i="69"/>
  <c r="Y21" i="69"/>
  <c r="Y20" i="69"/>
  <c r="Y19" i="69"/>
  <c r="Y18" i="69"/>
  <c r="Y17" i="69"/>
  <c r="Y16" i="69"/>
  <c r="Y15" i="69"/>
  <c r="Y14" i="69"/>
  <c r="Y13" i="69"/>
  <c r="Y12" i="69"/>
  <c r="Y11" i="69"/>
  <c r="Y10" i="69"/>
  <c r="Y9" i="69"/>
  <c r="I8" i="69"/>
  <c r="J8" i="69" s="1"/>
  <c r="K8" i="69" s="1"/>
  <c r="L8" i="69" s="1"/>
  <c r="M8" i="69" s="1"/>
  <c r="N8" i="69" s="1"/>
  <c r="O8" i="69" s="1"/>
  <c r="P8" i="69" s="1"/>
  <c r="Q8" i="69" s="1"/>
  <c r="R8" i="69" s="1"/>
  <c r="S8" i="69" s="1"/>
  <c r="T8" i="69" s="1"/>
  <c r="U8" i="69" s="1"/>
  <c r="V8" i="69" s="1"/>
  <c r="W8" i="69" s="1"/>
  <c r="X8" i="69" s="1"/>
  <c r="Y8" i="69" s="1"/>
  <c r="K59" i="70" l="1"/>
  <c r="AH35" i="70"/>
  <c r="AE48" i="70"/>
  <c r="L58" i="70"/>
  <c r="AH21" i="70"/>
  <c r="AD48" i="70"/>
  <c r="AE52" i="70"/>
  <c r="AH52" i="70" s="1"/>
  <c r="AE54" i="70"/>
  <c r="AH55" i="70"/>
  <c r="L62" i="70"/>
  <c r="L33" i="70"/>
  <c r="AH33" i="70" s="1"/>
  <c r="AH27" i="70"/>
  <c r="AH31" i="70"/>
  <c r="AE46" i="70"/>
  <c r="AH46" i="70" s="1"/>
  <c r="AH49" i="70"/>
  <c r="Y32" i="69"/>
  <c r="AH14" i="70"/>
  <c r="AH24" i="70"/>
  <c r="L41" i="70"/>
  <c r="AH53" i="70"/>
  <c r="AE57" i="70"/>
  <c r="AE18" i="70"/>
  <c r="AH18" i="70" s="1"/>
  <c r="AE50" i="70"/>
  <c r="AH45" i="70"/>
  <c r="AH63" i="70"/>
  <c r="AH65" i="70" s="1"/>
  <c r="AE65" i="70"/>
  <c r="AH44" i="70"/>
  <c r="AD58" i="70"/>
  <c r="AC33" i="70"/>
  <c r="AC81" i="70" s="1"/>
  <c r="AD13" i="70"/>
  <c r="AE13" i="70" s="1"/>
  <c r="AH13" i="70" s="1"/>
  <c r="AD18" i="70"/>
  <c r="AD23" i="70"/>
  <c r="AE23" i="70" s="1"/>
  <c r="AH23" i="70" s="1"/>
  <c r="AD28" i="70"/>
  <c r="AE28" i="70" s="1"/>
  <c r="AH28" i="70" s="1"/>
  <c r="AD30" i="70"/>
  <c r="AE30" i="70" s="1"/>
  <c r="AH30" i="70" s="1"/>
  <c r="AD12" i="70"/>
  <c r="AE12" i="70" s="1"/>
  <c r="AH12" i="70" s="1"/>
  <c r="AD16" i="70"/>
  <c r="AE16" i="70" s="1"/>
  <c r="AH16" i="70" s="1"/>
  <c r="AD22" i="70"/>
  <c r="AE22" i="70" s="1"/>
  <c r="AH22" i="70" s="1"/>
  <c r="AE26" i="70"/>
  <c r="AH26" i="70" s="1"/>
  <c r="AD36" i="70"/>
  <c r="AE36" i="70" s="1"/>
  <c r="AH36" i="70" s="1"/>
  <c r="AD40" i="70"/>
  <c r="AE40" i="70" s="1"/>
  <c r="AH40" i="70" s="1"/>
  <c r="AC50" i="70"/>
  <c r="AE56" i="70"/>
  <c r="AC62" i="70"/>
  <c r="AC65" i="70"/>
  <c r="AC58" i="70"/>
  <c r="AD19" i="70"/>
  <c r="AE19" i="70" s="1"/>
  <c r="AH19" i="70" s="1"/>
  <c r="AD34" i="70"/>
  <c r="AC41" i="70"/>
  <c r="AD17" i="70"/>
  <c r="AE17" i="70" s="1"/>
  <c r="AH17" i="70" s="1"/>
  <c r="AD38" i="70"/>
  <c r="AE38" i="70" s="1"/>
  <c r="AH38" i="70" s="1"/>
  <c r="AH42" i="70"/>
  <c r="AD50" i="70"/>
  <c r="AE51" i="70"/>
  <c r="Y42" i="69"/>
  <c r="Y33" i="49"/>
  <c r="L59" i="70" l="1"/>
  <c r="L81" i="70"/>
  <c r="AE58" i="70"/>
  <c r="AH58" i="70" s="1"/>
  <c r="AH51" i="70"/>
  <c r="AC59" i="70"/>
  <c r="AD41" i="70"/>
  <c r="AD33" i="70"/>
  <c r="AD81" i="70" s="1"/>
  <c r="AH50" i="70"/>
  <c r="AE34" i="70"/>
  <c r="AC49" i="21"/>
  <c r="AE82" i="21"/>
  <c r="AC40" i="21"/>
  <c r="J83" i="21"/>
  <c r="K83" i="21"/>
  <c r="AE83" i="21"/>
  <c r="AC63" i="21"/>
  <c r="AE80" i="21"/>
  <c r="AD59" i="70" l="1"/>
  <c r="AE41" i="70"/>
  <c r="AH34" i="70"/>
  <c r="AD40" i="21"/>
  <c r="AE40" i="21" s="1"/>
  <c r="AE103" i="21"/>
  <c r="AE98" i="21"/>
  <c r="AH41" i="70" l="1"/>
  <c r="AH59" i="70" s="1"/>
  <c r="AE59" i="70"/>
  <c r="L82" i="21"/>
  <c r="L83" i="21" s="1"/>
  <c r="AE81" i="21"/>
  <c r="AD80" i="21"/>
  <c r="L77" i="21"/>
  <c r="L78" i="21"/>
  <c r="L79" i="21"/>
  <c r="J80" i="21"/>
  <c r="L12" i="21"/>
  <c r="AC80" i="21" l="1"/>
  <c r="K80" i="21"/>
  <c r="AL18" i="68" l="1"/>
  <c r="AK18" i="68"/>
  <c r="AI18" i="68"/>
  <c r="AG18" i="68"/>
  <c r="AF18" i="68"/>
  <c r="AE18" i="68"/>
  <c r="AD18" i="68"/>
  <c r="AC18" i="68"/>
  <c r="AB18" i="68"/>
  <c r="AA18" i="68"/>
  <c r="X18" i="68"/>
  <c r="W18" i="68"/>
  <c r="V18" i="68"/>
  <c r="U18" i="68"/>
  <c r="T18" i="68"/>
  <c r="S18" i="68"/>
  <c r="Q18" i="68"/>
  <c r="P18" i="68"/>
  <c r="O18" i="68"/>
  <c r="N18" i="68"/>
  <c r="M18" i="68"/>
  <c r="L18" i="68"/>
  <c r="K18" i="68"/>
  <c r="J18" i="68"/>
  <c r="I18" i="68"/>
  <c r="H18" i="68"/>
  <c r="G18" i="68"/>
  <c r="F18" i="68"/>
  <c r="AH15" i="68"/>
  <c r="AJ15" i="68" s="1"/>
  <c r="Y15" i="68"/>
  <c r="R15" i="68"/>
  <c r="AH14" i="68"/>
  <c r="AJ14" i="68" s="1"/>
  <c r="Y14" i="68"/>
  <c r="R14" i="68"/>
  <c r="AH13" i="68"/>
  <c r="AJ13" i="68" s="1"/>
  <c r="Y13" i="68"/>
  <c r="R13" i="68"/>
  <c r="AS17" i="67"/>
  <c r="AR17" i="67"/>
  <c r="AQ17" i="67"/>
  <c r="AP17" i="67"/>
  <c r="AO17" i="67"/>
  <c r="AN17" i="67"/>
  <c r="AM17" i="67"/>
  <c r="AL17" i="67"/>
  <c r="AK17" i="67"/>
  <c r="AJ17" i="67"/>
  <c r="AI17" i="67"/>
  <c r="AH17" i="67"/>
  <c r="AG17" i="67"/>
  <c r="AF17" i="67"/>
  <c r="AE17" i="67"/>
  <c r="AD17" i="67"/>
  <c r="AC17" i="67"/>
  <c r="AB17" i="67"/>
  <c r="AA17" i="67"/>
  <c r="Z17" i="67"/>
  <c r="Y17" i="67"/>
  <c r="X17" i="67"/>
  <c r="W17" i="67"/>
  <c r="V17" i="67"/>
  <c r="U17" i="67"/>
  <c r="T17" i="67"/>
  <c r="S17" i="67"/>
  <c r="R17" i="67"/>
  <c r="Q17" i="67"/>
  <c r="P17" i="67"/>
  <c r="O17" i="67"/>
  <c r="N17" i="67"/>
  <c r="M17" i="67"/>
  <c r="L17" i="67"/>
  <c r="AJ18" i="68" l="1"/>
  <c r="R18" i="68"/>
  <c r="Z13" i="68"/>
  <c r="Z14" i="68"/>
  <c r="AM14" i="68" s="1"/>
  <c r="Y18" i="68"/>
  <c r="Z15" i="68"/>
  <c r="AM15" i="68" s="1"/>
  <c r="AM13" i="68"/>
  <c r="AH18" i="68"/>
  <c r="G21" i="66"/>
  <c r="H21" i="66"/>
  <c r="I21" i="66"/>
  <c r="J21" i="66"/>
  <c r="K21" i="66"/>
  <c r="L21" i="66"/>
  <c r="M21" i="66"/>
  <c r="N21" i="66"/>
  <c r="O21" i="66"/>
  <c r="P21" i="66"/>
  <c r="Q21" i="66"/>
  <c r="S21" i="66"/>
  <c r="T21" i="66"/>
  <c r="U21" i="66"/>
  <c r="V21" i="66"/>
  <c r="W21" i="66"/>
  <c r="X21" i="66"/>
  <c r="AA21" i="66"/>
  <c r="AB21" i="66"/>
  <c r="AC21" i="66"/>
  <c r="AD21" i="66"/>
  <c r="AE21" i="66"/>
  <c r="AF21" i="66"/>
  <c r="AG21" i="66"/>
  <c r="AI21" i="66"/>
  <c r="AK21" i="66"/>
  <c r="AL21" i="66"/>
  <c r="F21" i="66"/>
  <c r="AH18" i="66"/>
  <c r="AJ18" i="66" s="1"/>
  <c r="R18" i="66"/>
  <c r="Z18" i="66" s="1"/>
  <c r="AM18" i="66" s="1"/>
  <c r="AH17" i="66"/>
  <c r="AJ17" i="66" s="1"/>
  <c r="Y17" i="66"/>
  <c r="R17" i="66"/>
  <c r="AH16" i="66"/>
  <c r="AJ16" i="66" s="1"/>
  <c r="Z16" i="66"/>
  <c r="AM16" i="66" s="1"/>
  <c r="Y16" i="66"/>
  <c r="R16" i="66"/>
  <c r="AH15" i="66"/>
  <c r="AJ15" i="66" s="1"/>
  <c r="Y15" i="66"/>
  <c r="R15" i="66"/>
  <c r="Z15" i="66" s="1"/>
  <c r="AH14" i="66"/>
  <c r="AJ14" i="66" s="1"/>
  <c r="Y14" i="66"/>
  <c r="R14" i="66"/>
  <c r="AH13" i="66"/>
  <c r="AJ13" i="66" s="1"/>
  <c r="Y13" i="66"/>
  <c r="R13" i="66"/>
  <c r="AS20" i="65"/>
  <c r="Y20" i="65"/>
  <c r="Z20" i="65"/>
  <c r="AA20" i="65"/>
  <c r="AB20" i="65"/>
  <c r="AC20" i="65"/>
  <c r="AD20" i="65"/>
  <c r="AE20" i="65"/>
  <c r="AF20" i="65"/>
  <c r="AG20" i="65"/>
  <c r="AH20" i="65"/>
  <c r="AI20" i="65"/>
  <c r="AJ20" i="65"/>
  <c r="AK20" i="65"/>
  <c r="AL20" i="65"/>
  <c r="AM20" i="65"/>
  <c r="AN20" i="65"/>
  <c r="AO20" i="65"/>
  <c r="AP20" i="65"/>
  <c r="AQ20" i="65"/>
  <c r="AR20" i="65"/>
  <c r="O20" i="65"/>
  <c r="P20" i="65"/>
  <c r="Q20" i="65"/>
  <c r="R20" i="65"/>
  <c r="S20" i="65"/>
  <c r="T20" i="65"/>
  <c r="U20" i="65"/>
  <c r="V20" i="65"/>
  <c r="W20" i="65"/>
  <c r="X20" i="65"/>
  <c r="M20" i="65"/>
  <c r="N20" i="65"/>
  <c r="L20" i="65"/>
  <c r="AM15" i="66" l="1"/>
  <c r="Z14" i="66"/>
  <c r="Z18" i="68"/>
  <c r="AM18" i="68"/>
  <c r="Y21" i="66"/>
  <c r="Z17" i="66"/>
  <c r="AM17" i="66" s="1"/>
  <c r="AJ21" i="66"/>
  <c r="AM14" i="66"/>
  <c r="R21" i="66"/>
  <c r="AH21" i="66"/>
  <c r="Z13" i="66"/>
  <c r="L71" i="21"/>
  <c r="L72" i="21"/>
  <c r="L73" i="21"/>
  <c r="L74" i="21"/>
  <c r="L75" i="21"/>
  <c r="L76" i="21"/>
  <c r="L70" i="21"/>
  <c r="L80" i="21" l="1"/>
  <c r="AM13" i="66"/>
  <c r="AM21" i="66" s="1"/>
  <c r="Z21" i="66"/>
  <c r="K58" i="21"/>
  <c r="J58" i="21"/>
  <c r="AJ57" i="21"/>
  <c r="AC57" i="21"/>
  <c r="AD57" i="21" s="1"/>
  <c r="L57" i="21"/>
  <c r="AJ56" i="21"/>
  <c r="AC56" i="21"/>
  <c r="AD56" i="21" s="1"/>
  <c r="L56" i="21"/>
  <c r="AJ55" i="21"/>
  <c r="AC55" i="21"/>
  <c r="AD55" i="21" s="1"/>
  <c r="L55" i="21"/>
  <c r="AJ54" i="21"/>
  <c r="AC54" i="21"/>
  <c r="AD54" i="21" s="1"/>
  <c r="L54" i="21"/>
  <c r="AJ53" i="21"/>
  <c r="AC53" i="21"/>
  <c r="AD53" i="21" s="1"/>
  <c r="L53" i="21"/>
  <c r="AJ52" i="21"/>
  <c r="AC52" i="21"/>
  <c r="L52" i="21"/>
  <c r="AJ51" i="21"/>
  <c r="AC51" i="21"/>
  <c r="AD51" i="21" s="1"/>
  <c r="L51" i="21"/>
  <c r="Z40" i="49"/>
  <c r="T40" i="49"/>
  <c r="Y39" i="49"/>
  <c r="Y40" i="49" s="1"/>
  <c r="AD52" i="21" l="1"/>
  <c r="AE52" i="21" s="1"/>
  <c r="AH52" i="21" s="1"/>
  <c r="L58" i="21"/>
  <c r="AE54" i="21"/>
  <c r="AE56" i="21"/>
  <c r="AE57" i="21"/>
  <c r="AE53" i="21"/>
  <c r="AH53" i="21" s="1"/>
  <c r="AE55" i="21"/>
  <c r="AH55" i="21" s="1"/>
  <c r="AC58" i="21"/>
  <c r="AE51" i="21"/>
  <c r="AD58" i="21" l="1"/>
  <c r="AE58" i="21"/>
  <c r="AH58" i="21"/>
  <c r="AH51" i="21"/>
  <c r="X31" i="49" l="1"/>
  <c r="X41" i="49" s="1"/>
  <c r="Y37" i="49"/>
  <c r="Y34" i="49"/>
  <c r="J65" i="21" l="1"/>
  <c r="AD44" i="21"/>
  <c r="AE44" i="21"/>
  <c r="O10" i="21"/>
  <c r="P10" i="21" s="1"/>
  <c r="Q10" i="21" s="1"/>
  <c r="R10" i="21" s="1"/>
  <c r="S10" i="21" s="1"/>
  <c r="T10" i="21" s="1"/>
  <c r="U10" i="21" s="1"/>
  <c r="V10" i="21" s="1"/>
  <c r="W10" i="21" s="1"/>
  <c r="X10" i="21" s="1"/>
  <c r="Y10" i="21" s="1"/>
  <c r="Z10" i="21" s="1"/>
  <c r="AA10" i="21" s="1"/>
  <c r="AB10" i="21" s="1"/>
  <c r="AC10" i="21" s="1"/>
  <c r="AD10" i="21" s="1"/>
  <c r="AE10" i="21" s="1"/>
  <c r="AF10" i="21" s="1"/>
  <c r="AG10" i="21" s="1"/>
  <c r="AH10" i="21" s="1"/>
  <c r="AI10" i="21" s="1"/>
  <c r="T38" i="49" l="1"/>
  <c r="Y38" i="49"/>
  <c r="T36" i="49"/>
  <c r="Y35" i="49"/>
  <c r="Y36" i="49" s="1"/>
  <c r="J33" i="21"/>
  <c r="J81" i="21" s="1"/>
  <c r="AF29" i="21"/>
  <c r="AC29" i="21"/>
  <c r="AD29" i="21" s="1"/>
  <c r="L29" i="21"/>
  <c r="AF28" i="21"/>
  <c r="AC28" i="21"/>
  <c r="AD28" i="21" s="1"/>
  <c r="L28" i="21"/>
  <c r="K33" i="21"/>
  <c r="K81" i="21" s="1"/>
  <c r="AJ32" i="21"/>
  <c r="AF32" i="21"/>
  <c r="AC32" i="21"/>
  <c r="AD32" i="21" s="1"/>
  <c r="L32" i="21"/>
  <c r="AC31" i="21"/>
  <c r="AD31" i="21" s="1"/>
  <c r="L31" i="21"/>
  <c r="AF30" i="21"/>
  <c r="AC30" i="21"/>
  <c r="AD30" i="21" s="1"/>
  <c r="L30" i="21"/>
  <c r="AF27" i="21"/>
  <c r="AC27" i="21"/>
  <c r="AD27" i="21" s="1"/>
  <c r="L27" i="21"/>
  <c r="AF26" i="21"/>
  <c r="AC26" i="21"/>
  <c r="AD26" i="21" s="1"/>
  <c r="L26" i="21"/>
  <c r="AF25" i="21"/>
  <c r="AC25" i="21"/>
  <c r="AD25" i="21" s="1"/>
  <c r="L25" i="21"/>
  <c r="AJ24" i="21"/>
  <c r="AF24" i="21"/>
  <c r="AC24" i="21"/>
  <c r="AD24" i="21" s="1"/>
  <c r="L24" i="21"/>
  <c r="AJ23" i="21"/>
  <c r="AF23" i="21"/>
  <c r="AC23" i="21"/>
  <c r="AD23" i="21" s="1"/>
  <c r="L23" i="21"/>
  <c r="AJ22" i="21"/>
  <c r="AF22" i="21"/>
  <c r="AC22" i="21"/>
  <c r="AD22" i="21" s="1"/>
  <c r="L22" i="21"/>
  <c r="AJ21" i="21"/>
  <c r="AF21" i="21"/>
  <c r="AC21" i="21"/>
  <c r="AD21" i="21" s="1"/>
  <c r="L21" i="21"/>
  <c r="AJ20" i="21"/>
  <c r="AF20" i="21"/>
  <c r="AC20" i="21"/>
  <c r="AD20" i="21" s="1"/>
  <c r="L20" i="21"/>
  <c r="AJ19" i="21"/>
  <c r="AF19" i="21"/>
  <c r="AC19" i="21"/>
  <c r="AD19" i="21" s="1"/>
  <c r="L19" i="21"/>
  <c r="AJ18" i="21"/>
  <c r="AF18" i="21"/>
  <c r="AC18" i="21"/>
  <c r="AD18" i="21" s="1"/>
  <c r="L18" i="21"/>
  <c r="AJ17" i="21"/>
  <c r="AF17" i="21"/>
  <c r="AC17" i="21"/>
  <c r="L17" i="21"/>
  <c r="AJ16" i="21"/>
  <c r="AF16" i="21"/>
  <c r="AC16" i="21"/>
  <c r="L16" i="21"/>
  <c r="AJ15" i="21"/>
  <c r="AF15" i="21"/>
  <c r="AC15" i="21"/>
  <c r="L15" i="21"/>
  <c r="AJ14" i="21"/>
  <c r="AF14" i="21"/>
  <c r="AC14" i="21"/>
  <c r="L14" i="21"/>
  <c r="AJ13" i="21"/>
  <c r="AF13" i="21"/>
  <c r="AC13" i="21"/>
  <c r="L13" i="21"/>
  <c r="AJ12" i="21"/>
  <c r="AF12" i="21"/>
  <c r="AC12" i="21"/>
  <c r="AD12" i="21" s="1"/>
  <c r="A17" i="21"/>
  <c r="A19" i="21"/>
  <c r="AG65" i="21"/>
  <c r="AB65" i="21"/>
  <c r="AA65" i="21"/>
  <c r="Z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K65" i="21"/>
  <c r="AF64" i="21"/>
  <c r="AC64" i="21"/>
  <c r="L64" i="21"/>
  <c r="AJ63" i="21"/>
  <c r="AF63" i="21"/>
  <c r="L63" i="21"/>
  <c r="K62" i="21"/>
  <c r="J62" i="21"/>
  <c r="AJ61" i="21"/>
  <c r="AK61" i="21" s="1"/>
  <c r="AC61" i="21"/>
  <c r="L61" i="21"/>
  <c r="AK60" i="21"/>
  <c r="AJ60" i="21"/>
  <c r="AC60" i="21"/>
  <c r="L60" i="21"/>
  <c r="K50" i="21"/>
  <c r="J50" i="21"/>
  <c r="AJ49" i="21"/>
  <c r="L49" i="21"/>
  <c r="AJ48" i="21"/>
  <c r="AC48" i="21"/>
  <c r="L48" i="21"/>
  <c r="AJ47" i="21"/>
  <c r="AC47" i="21"/>
  <c r="L47" i="21"/>
  <c r="AJ46" i="21"/>
  <c r="AC46" i="21"/>
  <c r="L46" i="21"/>
  <c r="AJ45" i="21"/>
  <c r="AC45" i="21"/>
  <c r="L45" i="21"/>
  <c r="L50" i="21" l="1"/>
  <c r="L62" i="21"/>
  <c r="AC65" i="21"/>
  <c r="AD45" i="21"/>
  <c r="AE45" i="21" s="1"/>
  <c r="AE29" i="21"/>
  <c r="AH29" i="21" s="1"/>
  <c r="AC62" i="21"/>
  <c r="AE19" i="21"/>
  <c r="AH19" i="21" s="1"/>
  <c r="AE28" i="21"/>
  <c r="AH28" i="21" s="1"/>
  <c r="L65" i="21"/>
  <c r="AE18" i="21"/>
  <c r="AH18" i="21" s="1"/>
  <c r="AE22" i="21"/>
  <c r="AH22" i="21" s="1"/>
  <c r="AE20" i="21"/>
  <c r="AH20" i="21" s="1"/>
  <c r="AD15" i="21"/>
  <c r="AE15" i="21" s="1"/>
  <c r="AH15" i="21" s="1"/>
  <c r="AE21" i="21"/>
  <c r="AH21" i="21" s="1"/>
  <c r="AE26" i="21"/>
  <c r="AH26" i="21" s="1"/>
  <c r="AE30" i="21"/>
  <c r="AH30" i="21" s="1"/>
  <c r="AE31" i="21"/>
  <c r="AH31" i="21" s="1"/>
  <c r="AD47" i="21"/>
  <c r="AE47" i="21" s="1"/>
  <c r="AH47" i="21" s="1"/>
  <c r="AD48" i="21"/>
  <c r="AE48" i="21" s="1"/>
  <c r="AD13" i="21"/>
  <c r="AE13" i="21" s="1"/>
  <c r="AH13" i="21" s="1"/>
  <c r="AD17" i="21"/>
  <c r="AE17" i="21" s="1"/>
  <c r="AH17" i="21" s="1"/>
  <c r="AE64" i="21"/>
  <c r="AH64" i="21" s="1"/>
  <c r="AD14" i="21"/>
  <c r="AE14" i="21" s="1"/>
  <c r="AH14" i="21" s="1"/>
  <c r="AE23" i="21"/>
  <c r="AH23" i="21" s="1"/>
  <c r="AE24" i="21"/>
  <c r="AH24" i="21" s="1"/>
  <c r="AE32" i="21"/>
  <c r="AH32" i="21" s="1"/>
  <c r="L33" i="21"/>
  <c r="L81" i="21" s="1"/>
  <c r="AD16" i="21"/>
  <c r="AE16" i="21" s="1"/>
  <c r="AH16" i="21" s="1"/>
  <c r="AE25" i="21"/>
  <c r="AH25" i="21" s="1"/>
  <c r="AE27" i="21"/>
  <c r="AH27" i="21" s="1"/>
  <c r="AC33" i="21"/>
  <c r="AC81" i="21" s="1"/>
  <c r="AF65" i="21"/>
  <c r="AD65" i="21"/>
  <c r="AD62" i="21"/>
  <c r="AE61" i="21"/>
  <c r="AH61" i="21" s="1"/>
  <c r="AE60" i="21"/>
  <c r="AH60" i="21" s="1"/>
  <c r="AE63" i="21"/>
  <c r="AD46" i="21"/>
  <c r="AD49" i="21"/>
  <c r="AC50" i="21"/>
  <c r="AE49" i="21" l="1"/>
  <c r="AH49" i="21" s="1"/>
  <c r="AE65" i="21"/>
  <c r="AD33" i="21"/>
  <c r="AD81" i="21" s="1"/>
  <c r="AE12" i="21"/>
  <c r="AH62" i="21"/>
  <c r="AD50" i="21"/>
  <c r="AE46" i="21"/>
  <c r="AH46" i="21" s="1"/>
  <c r="AH63" i="21"/>
  <c r="AH65" i="21" s="1"/>
  <c r="AH45" i="21"/>
  <c r="AH33" i="21" l="1"/>
  <c r="AH12" i="21"/>
  <c r="AE50" i="21"/>
  <c r="AH50" i="21" l="1"/>
  <c r="K44" i="21"/>
  <c r="J44" i="21"/>
  <c r="AK43" i="21"/>
  <c r="AJ43" i="21"/>
  <c r="AC43" i="21"/>
  <c r="L43" i="21"/>
  <c r="AH43" i="21" s="1"/>
  <c r="AK42" i="21"/>
  <c r="AJ42" i="21"/>
  <c r="AC42" i="21"/>
  <c r="AC44" i="21" s="1"/>
  <c r="L42" i="21"/>
  <c r="AH42" i="21" s="1"/>
  <c r="L44" i="21" l="1"/>
  <c r="AH44" i="21" l="1"/>
  <c r="K41" i="21"/>
  <c r="K59" i="21" s="1"/>
  <c r="J41" i="21"/>
  <c r="J59" i="21" s="1"/>
  <c r="AJ40" i="21"/>
  <c r="L40" i="21"/>
  <c r="AJ39" i="21"/>
  <c r="AC39" i="21"/>
  <c r="L39" i="21"/>
  <c r="AJ38" i="21"/>
  <c r="AC38" i="21"/>
  <c r="L38" i="21"/>
  <c r="AJ37" i="21"/>
  <c r="AC37" i="21"/>
  <c r="L37" i="21"/>
  <c r="AJ36" i="21"/>
  <c r="AC36" i="21"/>
  <c r="M36" i="21"/>
  <c r="L36" i="21"/>
  <c r="AJ35" i="21"/>
  <c r="AC35" i="21"/>
  <c r="L35" i="21"/>
  <c r="AJ34" i="21"/>
  <c r="AC34" i="21"/>
  <c r="L34" i="21"/>
  <c r="AD39" i="21" l="1"/>
  <c r="AE39" i="21" s="1"/>
  <c r="AH39" i="21" s="1"/>
  <c r="AD34" i="21"/>
  <c r="AE34" i="21" s="1"/>
  <c r="L41" i="21"/>
  <c r="L59" i="21" s="1"/>
  <c r="AH40" i="21"/>
  <c r="AD35" i="21"/>
  <c r="AE35" i="21" s="1"/>
  <c r="AH35" i="21" s="1"/>
  <c r="AD36" i="21"/>
  <c r="AE36" i="21" s="1"/>
  <c r="AH36" i="21" s="1"/>
  <c r="AD38" i="21"/>
  <c r="AE38" i="21" s="1"/>
  <c r="AH38" i="21" s="1"/>
  <c r="AD37" i="21"/>
  <c r="AC41" i="21"/>
  <c r="AC59" i="21" s="1"/>
  <c r="AD41" i="21" l="1"/>
  <c r="AE37" i="21"/>
  <c r="AH37" i="21" s="1"/>
  <c r="AH34" i="21"/>
  <c r="AE41" i="21" l="1"/>
  <c r="AD59" i="21"/>
  <c r="AE59" i="21" l="1"/>
  <c r="AH41" i="21"/>
  <c r="AH59" i="21" s="1"/>
  <c r="T31" i="49"/>
  <c r="T41" i="49" s="1"/>
  <c r="Y30" i="49"/>
  <c r="Y29" i="49"/>
  <c r="Y28" i="49"/>
  <c r="Y27" i="49"/>
  <c r="Y26" i="49"/>
  <c r="Y25" i="49"/>
  <c r="Y24" i="49"/>
  <c r="Y23" i="49"/>
  <c r="Y22" i="49"/>
  <c r="Y21" i="49"/>
  <c r="Y20" i="49"/>
  <c r="Y19" i="49"/>
  <c r="Y18" i="49"/>
  <c r="Y17" i="49"/>
  <c r="Y16" i="49"/>
  <c r="Y15" i="49"/>
  <c r="Y14" i="49"/>
  <c r="Y13" i="49"/>
  <c r="Y12" i="49"/>
  <c r="Y11" i="49"/>
  <c r="Y10" i="49"/>
  <c r="Y9" i="49"/>
  <c r="Y8" i="49"/>
  <c r="Y31" i="49" l="1"/>
  <c r="Y41" i="49" s="1"/>
  <c r="A12" i="64" l="1"/>
  <c r="A13" i="64" s="1"/>
  <c r="A14" i="64" s="1"/>
  <c r="A15" i="64" s="1"/>
  <c r="A16" i="64" s="1"/>
  <c r="I7" i="49" l="1"/>
  <c r="J7" i="49" s="1"/>
  <c r="K7" i="49" s="1"/>
  <c r="L7" i="49" s="1"/>
  <c r="M7" i="49" s="1"/>
  <c r="N7" i="49" s="1"/>
  <c r="O7" i="49" s="1"/>
  <c r="P7" i="49" s="1"/>
  <c r="Q7" i="49" s="1"/>
  <c r="R7" i="49" s="1"/>
  <c r="S7" i="49" s="1"/>
  <c r="T7" i="49" s="1"/>
  <c r="U7" i="49" s="1"/>
  <c r="V7" i="49" s="1"/>
  <c r="W7" i="49" s="1"/>
  <c r="X7" i="49" s="1"/>
  <c r="Y7" i="49" s="1"/>
</calcChain>
</file>

<file path=xl/sharedStrings.xml><?xml version="1.0" encoding="utf-8"?>
<sst xmlns="http://schemas.openxmlformats.org/spreadsheetml/2006/main" count="2277" uniqueCount="587">
  <si>
    <t>Байршил</t>
  </si>
  <si>
    <t>Аймаг, нийслэл</t>
  </si>
  <si>
    <t>Сум, дүүрэг</t>
  </si>
  <si>
    <t>Утас</t>
  </si>
  <si>
    <t>Факс</t>
  </si>
  <si>
    <t>Цахим шуудан</t>
  </si>
  <si>
    <t>Үндсэн үйл ажиллагаа</t>
  </si>
  <si>
    <t>Нийт хувьцааны тоо</t>
  </si>
  <si>
    <t>нэр</t>
  </si>
  <si>
    <t>А</t>
  </si>
  <si>
    <t>Б</t>
  </si>
  <si>
    <t xml:space="preserve">Газрын улсын бүртгэлийн дугаар </t>
  </si>
  <si>
    <t xml:space="preserve">Дугаар </t>
  </si>
  <si>
    <t>Огноо</t>
  </si>
  <si>
    <t>Хугацаа</t>
  </si>
  <si>
    <t>Кадастрын зураг дахь нэгж талбарын дугаар</t>
  </si>
  <si>
    <r>
      <t>Нийт талбай, м</t>
    </r>
    <r>
      <rPr>
        <vertAlign val="superscript"/>
        <sz val="9"/>
        <rFont val="Arial"/>
        <family val="2"/>
      </rPr>
      <t>2</t>
    </r>
  </si>
  <si>
    <t>Газрын байршил /хаяг/</t>
  </si>
  <si>
    <t>№</t>
  </si>
  <si>
    <t>Дүн</t>
  </si>
  <si>
    <t>Хүчин чадал</t>
  </si>
  <si>
    <t>хэмжих нэгж</t>
  </si>
  <si>
    <t>В</t>
  </si>
  <si>
    <t>Г</t>
  </si>
  <si>
    <t>Газар эзэмших/ашиглах гэрээний</t>
  </si>
  <si>
    <t>Ашиглал-тад орсон огноо</t>
  </si>
  <si>
    <t>Барилга, байгууламжийн нэр</t>
  </si>
  <si>
    <t xml:space="preserve">Эзэмшиж/ашиглаж буй газар дахь барилга, байгууламжийн нэр </t>
  </si>
  <si>
    <t>Бүрдүүлсэн:</t>
  </si>
  <si>
    <t>Нийт</t>
  </si>
  <si>
    <t>....... хуудас</t>
  </si>
  <si>
    <t>Тайлбар</t>
  </si>
  <si>
    <r>
      <t xml:space="preserve">Цаашид ашиглах хугацаа </t>
    </r>
    <r>
      <rPr>
        <b/>
        <i/>
        <sz val="10"/>
        <color rgb="FF000000"/>
        <rFont val="Arial"/>
        <family val="2"/>
      </rPr>
      <t>(Т</t>
    </r>
    <r>
      <rPr>
        <b/>
        <i/>
        <vertAlign val="subscript"/>
        <sz val="10"/>
        <color rgb="FF000000"/>
        <rFont val="Arial"/>
        <family val="2"/>
      </rPr>
      <t>үлд</t>
    </r>
    <r>
      <rPr>
        <b/>
        <i/>
        <sz val="10"/>
        <color rgb="FF000000"/>
        <rFont val="Arial"/>
        <family val="2"/>
      </rPr>
      <t>)</t>
    </r>
  </si>
  <si>
    <t>Барилга, байгууламжийн зориулалт</t>
  </si>
  <si>
    <t>Бүрдүүлэх  шаардлагатай мэдээ, тайлан</t>
  </si>
  <si>
    <t>Хуудасны тоо</t>
  </si>
  <si>
    <t>нэр, гарын үсэг</t>
  </si>
  <si>
    <t>.........................огноо</t>
  </si>
  <si>
    <t>Тэмдэглэл  (ТӨБЗГ, НӨХГ, ОНӨГ)</t>
  </si>
  <si>
    <t>Газрыг: эзэмших эрхтэй-1, ашиглах эрхтэй-2</t>
  </si>
  <si>
    <t>Газар ашиглалтын зориулалт (Засгийн газрын 2018 оны 182 дугаар тогтоолоос)</t>
  </si>
  <si>
    <r>
      <t xml:space="preserve">Газар эзэмших, ашиглах эрхийн үнэлгээ (төг) </t>
    </r>
    <r>
      <rPr>
        <b/>
        <sz val="9"/>
        <rFont val="Arial"/>
        <family val="2"/>
      </rPr>
      <t>(18=13*17)</t>
    </r>
  </si>
  <si>
    <t xml:space="preserve">Газрын үнэлгээний зэрэглэл(бүс)-ийн дугаар  </t>
  </si>
  <si>
    <t>Үнэлэхээс өмнөх  үлдэгдэл /31.12.2018/</t>
  </si>
  <si>
    <t>Аж ахуйн аргаар баригдсан барилгын бууруулах итгэлцүүр</t>
  </si>
  <si>
    <t>Инженерийн шугам сүлжээний холбогдлын итгэлцүүр</t>
  </si>
  <si>
    <t xml:space="preserve">Нэгж хүчин чадлын жишиг үнэ, төг </t>
  </si>
  <si>
    <t>Дахин үнэлгээний нэмэгдэл</t>
  </si>
  <si>
    <t>Марк, хүчин чадал</t>
  </si>
  <si>
    <t xml:space="preserve">Хийцийн төрөл, ангилал, бүтээц  (суваг, хоолой) </t>
  </si>
  <si>
    <t xml:space="preserve">Нутаг дэвсгэрийн бүсчлэлийн итгэлцүүр </t>
  </si>
  <si>
    <t>Ашиглалтын норматив хугацаа (Tнорм)</t>
  </si>
  <si>
    <t>Д/Д</t>
  </si>
  <si>
    <t>Үнэлгээнд хамруулаагүй газар эзэмших эрх, үл хөдлөх хөрөнгө (нэр, үнэ)</t>
  </si>
  <si>
    <t>Газар, үл хөдлөх хөрөнгийг үнэлгээнд хамруулаагүй талаарх тайлбар</t>
  </si>
  <si>
    <t xml:space="preserve">Байршил зүйн схем зураг </t>
  </si>
  <si>
    <t xml:space="preserve"> Маягт, зураглал, схем</t>
  </si>
  <si>
    <t xml:space="preserve">Газрын нэр </t>
  </si>
  <si>
    <t xml:space="preserve">Дүн </t>
  </si>
  <si>
    <t xml:space="preserve">БАРИЛГА, БАЙГУУЛАМЖИЙН 2018 ОНЫ БҮРТГЭЛ, ҮНЭЛГЭЭ </t>
  </si>
  <si>
    <t>Газар эзэмшүүлэх/ашиглах шийдвэр</t>
  </si>
  <si>
    <t>Д</t>
  </si>
  <si>
    <t xml:space="preserve">Хөрөнгийн бүртгэлийн дугаар </t>
  </si>
  <si>
    <t>Барилга, байгууламжийн төрөл   (Код: зааврын дагуу 1-11)</t>
  </si>
  <si>
    <t>Орон сууцны барилгын цэвэр талбайг тэнхлэгээрх талбайд шилжүүлэхитгэлцүүр</t>
  </si>
  <si>
    <t>Ханын зузааны итгэлцүүр</t>
  </si>
  <si>
    <t>Барилгын өндрийн  итгэлцүүр (хувь)</t>
  </si>
  <si>
    <t>Байгалийн хүчин зүйлийн нөлөөллийн итгэлцүүр</t>
  </si>
  <si>
    <t>Гаргасан этгээд</t>
  </si>
  <si>
    <t>Барилга, байгуулам жийн хийц бүтээцийн ангилал</t>
  </si>
  <si>
    <t>биет хэм-жээ</t>
  </si>
  <si>
    <t xml:space="preserve">                             </t>
  </si>
  <si>
    <t>Төрийн болон орон нутгийн өмчийн</t>
  </si>
  <si>
    <t xml:space="preserve">                                 </t>
  </si>
  <si>
    <t>Байгууллагын нэр:</t>
  </si>
  <si>
    <t>үл хөдлөх хөрөнгийн дахин үнэлгээ</t>
  </si>
  <si>
    <t xml:space="preserve">ТӨРИЙН ӨМЧИЙН БОДЛОГО, ЗОХИЦУУЛАЛТЫН ГАЗАР </t>
  </si>
  <si>
    <t>ЗАСГИЙН ГАЗРЫН ХЭРЭГЖҮҮЛЭГЧ АГЕНТЛАГ</t>
  </si>
  <si>
    <t>Нэр</t>
  </si>
  <si>
    <t>Код</t>
  </si>
  <si>
    <t>N</t>
  </si>
  <si>
    <r>
      <t>Тухайн зэрэглэлд хамаарах суурь үнэлгээ</t>
    </r>
    <r>
      <rPr>
        <b/>
        <sz val="9"/>
        <rFont val="Arial"/>
        <family val="2"/>
      </rPr>
      <t xml:space="preserve"> /</t>
    </r>
    <r>
      <rPr>
        <b/>
        <sz val="9"/>
        <color rgb="FFFF0000"/>
        <rFont val="Arial"/>
        <family val="2"/>
      </rPr>
      <t>мян.</t>
    </r>
    <r>
      <rPr>
        <b/>
        <sz val="9"/>
        <rFont val="Arial"/>
        <family val="2"/>
      </rPr>
      <t>төг/</t>
    </r>
  </si>
  <si>
    <t>-//-</t>
  </si>
  <si>
    <t>Байгууламжийн үнэлгээ</t>
  </si>
  <si>
    <t>Нийтийн эзэмшлийн байгууламжийн үнэлгээ</t>
  </si>
  <si>
    <t>хуучин элэгдэл</t>
  </si>
  <si>
    <t>шинээр тооцсон элэгдлийн хувь</t>
  </si>
  <si>
    <r>
      <t xml:space="preserve">Бүрэн орлуулах өртөг, </t>
    </r>
    <r>
      <rPr>
        <sz val="10"/>
        <color rgb="FFFF0000"/>
        <rFont val="Arial"/>
        <family val="2"/>
      </rPr>
      <t>мян.</t>
    </r>
    <r>
      <rPr>
        <sz val="10"/>
        <rFont val="Arial"/>
        <family val="2"/>
      </rPr>
      <t xml:space="preserve">төг </t>
    </r>
  </si>
  <si>
    <r>
      <t xml:space="preserve">Тооцсон элэгдэл, </t>
    </r>
    <r>
      <rPr>
        <sz val="10"/>
        <color rgb="FFFF0000"/>
        <rFont val="Arial"/>
        <family val="2"/>
      </rPr>
      <t>мян.</t>
    </r>
    <r>
      <rPr>
        <sz val="10"/>
        <rFont val="Arial"/>
        <family val="2"/>
      </rPr>
      <t>төг</t>
    </r>
  </si>
  <si>
    <r>
      <t xml:space="preserve">Бодит үнэ цэнэ, </t>
    </r>
    <r>
      <rPr>
        <sz val="10"/>
        <color rgb="FFFF0000"/>
        <rFont val="Arial"/>
        <family val="2"/>
      </rPr>
      <t>мян.т</t>
    </r>
    <r>
      <rPr>
        <sz val="10"/>
        <rFont val="Arial"/>
        <family val="2"/>
      </rPr>
      <t>өг</t>
    </r>
  </si>
  <si>
    <t xml:space="preserve">Барилгын дүн </t>
  </si>
  <si>
    <t>Балансын (анхны) үнэ, мян.төг</t>
  </si>
  <si>
    <t>Хуримтлагд-сан элэгдэл, мян.төг</t>
  </si>
  <si>
    <t>Үлдэгдэл өртөг,  мян.төг</t>
  </si>
  <si>
    <t xml:space="preserve">Байгууламжийн дүн </t>
  </si>
  <si>
    <t>Аймаг, нийслэлийн нэр</t>
  </si>
  <si>
    <t>Сум, дүүргийн нэр</t>
  </si>
  <si>
    <t>Хуулийн этгээдийн</t>
  </si>
  <si>
    <t xml:space="preserve">Хариуцлагын </t>
  </si>
  <si>
    <t xml:space="preserve">Өмчийн </t>
  </si>
  <si>
    <t>Салбар нэгжийн тоо</t>
  </si>
  <si>
    <t>Нийт хөрөнгийн хэмжээ /төг/</t>
  </si>
  <si>
    <t>Төрийн эзэмшлийн хувь</t>
  </si>
  <si>
    <t>Оршин байгаа хаяг (байршил)</t>
  </si>
  <si>
    <t xml:space="preserve">Байгууллагын </t>
  </si>
  <si>
    <t xml:space="preserve">Регистр ийн дугаар </t>
  </si>
  <si>
    <t>Улсын бүртгэлийн дугаар</t>
  </si>
  <si>
    <t>баг хороо, байршил</t>
  </si>
  <si>
    <t>Даргын овог нэр</t>
  </si>
  <si>
    <t xml:space="preserve">Ерөнхий нягтлан бодогчийн овог нэр </t>
  </si>
  <si>
    <t>Төрийн өмчийн бодлого, зохицуулалтын газрын</t>
  </si>
  <si>
    <t xml:space="preserve">.................. АЙМГИЙН ОРОН НУТГИЙН ӨМЧИТ ХУУЛИЙН ЭТГЭЭДИЙН </t>
  </si>
  <si>
    <t>Барилгын жагсаалт</t>
  </si>
  <si>
    <t>Үнэлгээнд хамруулаагүй, хуучин үнээр нь үлдээсэн барилга, байгууламж</t>
  </si>
  <si>
    <t xml:space="preserve"> 2019 оны ... сарын....ний өдрийн  ..... дугаар</t>
  </si>
  <si>
    <t>БАРИЛГА, БАЙГУУЛАМЖИЙН 2018 ОНЫ БҮРТГЭЛ, ҮНЭЛГЭЭНИЙ НЭГДСЭН ДҮН</t>
  </si>
  <si>
    <t>ОРОН НУТГИЙН ӨМЧИТ ОРОЛЦООТОЙ ХУУЛИЙН ЭТГЭЭДИЙН НЭГДСЭН СУДАЛГАА</t>
  </si>
  <si>
    <t>Үнэлгээнд хамрагдсан хуулийн этгээд</t>
  </si>
  <si>
    <t xml:space="preserve"> 2019 оны ... сарын....ний өдрийн  ..... тоот</t>
  </si>
  <si>
    <t>албан бичгийн  хавсралт</t>
  </si>
  <si>
    <t xml:space="preserve">................. АЙМГИЙН (НИЙСЛЭЛИЙН) ӨМЧИЙН  ДУУСААГҮЙ БАРИЛГЫН СУДАЛГАА </t>
  </si>
  <si>
    <t xml:space="preserve">......................................АЙМАГ /НИЙСЛЭЛИЙН/ </t>
  </si>
  <si>
    <t xml:space="preserve">  ДУУСААГҮЙ БАРИЛГЫН СУДАЛГАА </t>
  </si>
  <si>
    <t xml:space="preserve">    /2017 оны жилийн эцсийн байдлаар /</t>
  </si>
  <si>
    <t xml:space="preserve">    /2018 оны жилийн эцсийн байдлаар /</t>
  </si>
  <si>
    <t>төгрөгөөр</t>
  </si>
  <si>
    <t xml:space="preserve">Дуусаагүй барилгын нэр, зориулалт </t>
  </si>
  <si>
    <r>
      <t xml:space="preserve">Барилга байгууламжийн төрөл                </t>
    </r>
    <r>
      <rPr>
        <i/>
        <sz val="10"/>
        <color theme="1"/>
        <rFont val="Times New Roman"/>
        <family val="1"/>
      </rPr>
      <t>/Хавсралт 3-аас авсан  барилгын ангилалын код/</t>
    </r>
  </si>
  <si>
    <t xml:space="preserve">Дуусаагүй барилга байгууламжийн хаяг </t>
  </si>
  <si>
    <t>Барилга байгууламжийн хүчин чадал</t>
  </si>
  <si>
    <t xml:space="preserve">Төсөвт өртөг </t>
  </si>
  <si>
    <t>Барилгын нийт талбай /м2/</t>
  </si>
  <si>
    <t>Давхрын тоо</t>
  </si>
  <si>
    <t xml:space="preserve">Барьж эхэл сэн огноо </t>
  </si>
  <si>
    <t>Барилга угсралтын ажлын гүйцэтгэгч</t>
  </si>
  <si>
    <r>
      <t xml:space="preserve">Санхүүжилтийн хэлбэр                </t>
    </r>
    <r>
      <rPr>
        <b/>
        <i/>
        <sz val="10"/>
        <color theme="1"/>
        <rFont val="Times New Roman"/>
        <family val="1"/>
      </rPr>
      <t>/улсын төсөв-1, өөрийн хөрөнгө-2, гадаад эх үүсвэр-3, Банкны зээл-4, бусад-5</t>
    </r>
  </si>
  <si>
    <t xml:space="preserve">Санхүү-жүүлсэн дүн /эцсийн үлдэгдлийн дүн/ </t>
  </si>
  <si>
    <t>Санхүүгийн тайланд туссан дүн /тусгаагүй бол 0/</t>
  </si>
  <si>
    <t xml:space="preserve">Дуусаагүй барилгын доорх газрын гэрчилгээний дугаар </t>
  </si>
  <si>
    <t xml:space="preserve">Товч тайлбар </t>
  </si>
  <si>
    <t>РД</t>
  </si>
  <si>
    <t xml:space="preserve">Аймаг, нийслэлийн нэр </t>
  </si>
  <si>
    <t xml:space="preserve">Сум дүүргийн нэр </t>
  </si>
  <si>
    <t xml:space="preserve">Баг, хороо/гудамж/-ны нэр </t>
  </si>
  <si>
    <t>Байшин барилгын нэр/дугаар</t>
  </si>
  <si>
    <t xml:space="preserve">Хашаа/хаалганы дугаар </t>
  </si>
  <si>
    <t>хэм жих нэгж</t>
  </si>
  <si>
    <t>биет хэм жээ</t>
  </si>
  <si>
    <t xml:space="preserve"> 2019 он</t>
  </si>
  <si>
    <t>Нэгтгэлийн хүснэгт №1</t>
  </si>
  <si>
    <t>Нэгтгэлийн хүснэгт №2</t>
  </si>
  <si>
    <t>Нэгтгэлийн хүснэгт №3</t>
  </si>
  <si>
    <t>Эзэмшиж/ашиглаж/ байгаа газрын  бүртгэл, үнэлгээний нэгтгэл</t>
  </si>
  <si>
    <t>Барилга байгууламжийн бүртгэл, үнэлгээний нэгтгэл</t>
  </si>
  <si>
    <t>Хуулийн этгээдийн  ерөнхий мэдээллийн нэгтгэл</t>
  </si>
  <si>
    <t>“Бүртгэлд тусгаагүй үндсэн хөрөнгийн 2018 оны жилийн мэдээ” буюу ”Маягт ТӨ-9”-ийн нэгтгэл</t>
  </si>
  <si>
    <t>“Дутагдуулсан үндсэн хөрөнгийн 2018 оны жилийн мэдээ” буюу Маягт-10-ын нэгтгэл</t>
  </si>
  <si>
    <t>“Маргаантай үндсэн хөрөнгийн 2018 оны жилийн мэдээ” буюу  Маягт ТӨ-11 -ын нэгтгэл</t>
  </si>
  <si>
    <t>Нэгдсэн дүнгээр</t>
  </si>
  <si>
    <t xml:space="preserve">Орон нутгийн өмчийн  2018 оны жилийн эцсийн Санхүүгийн тайлан </t>
  </si>
  <si>
    <t>Орон нутгийн өмчийн  2018 оны жилийн эцсийн Үндсэн хөрөнгийн хөдлөл өөрчлөлтийн дүн мэдээ</t>
  </si>
  <si>
    <t>..........................................................</t>
  </si>
  <si>
    <t>Үнэлгээнд хамрагдсан байгууллагын тоогоор, хуулбар хувь</t>
  </si>
  <si>
    <t>жагсаалт -аймаг, нийслэлийн дүнгээр (нэгтгэлийн хүснэгт №2, №3-аас салгаж түүвэрлэнэ)</t>
  </si>
  <si>
    <t>Нэгдсэн дүгнэлтээр тайлбар</t>
  </si>
  <si>
    <t>Газар эзэмших/ашиглах эрхийн гэрчилгээний</t>
  </si>
  <si>
    <t>ЭЗЭМШИЖ, АШИГЛАЖ БАЙГАА ГАЗРЫН 2018 ОНЫ БҮРТГЭЛ, ҮНЭЛГЭЭНИЙ ДҮН</t>
  </si>
  <si>
    <t>үргэлжлэл</t>
  </si>
  <si>
    <t xml:space="preserve">Сум, дүүргийн нэр </t>
  </si>
  <si>
    <t xml:space="preserve">Байгууллагын нэр </t>
  </si>
  <si>
    <t xml:space="preserve"> Мөнгө ба түүнтэй адилтгах хөрөнгө </t>
  </si>
  <si>
    <t xml:space="preserve"> Богино хугацаат хөрөнгө оруулалт</t>
  </si>
  <si>
    <t xml:space="preserve"> Авлага</t>
  </si>
  <si>
    <t xml:space="preserve"> Бараа материал, нөөц</t>
  </si>
  <si>
    <t xml:space="preserve"> Бусад эргэлтийн хөрөнгө </t>
  </si>
  <si>
    <t xml:space="preserve">Эргэлтийн хөрөнгийн дүн                           </t>
  </si>
  <si>
    <t>Эргэлтийн бус хөрөнгө</t>
  </si>
  <si>
    <t>Биет хєрєнгийн нийт анхны єртєг</t>
  </si>
  <si>
    <t xml:space="preserve">Биет хөрөнгийн хуримтлагдсан элэгдлийн дүн           </t>
  </si>
  <si>
    <t xml:space="preserve">Биет бус хөрөнгийн балансын їнэ </t>
  </si>
  <si>
    <t xml:space="preserve">Биет бус хөрөнгийн хуримтлагдсан элэгдэл </t>
  </si>
  <si>
    <t xml:space="preserve">Эргэлтийн бус хөрөнгийн дүн   </t>
  </si>
  <si>
    <t xml:space="preserve">Нийт хөрөнгийн дүн                     </t>
  </si>
  <si>
    <t xml:space="preserve">Богино хугацаат өр төлбөр </t>
  </si>
  <si>
    <t>Урт хугацаат өр төлбөр</t>
  </si>
  <si>
    <t xml:space="preserve">Өр төлбөрийн нийт дүн                   </t>
  </si>
  <si>
    <t xml:space="preserve"> Хуримтлагдсан үр дүн</t>
  </si>
  <si>
    <t xml:space="preserve"> Хөрөнгийн дахин үнэлгээний зөрүү</t>
  </si>
  <si>
    <t>Эзэмшигчийн өмчийн бусад хэсэг</t>
  </si>
  <si>
    <t xml:space="preserve">Эзэмшигчдийн өмчийн дүн                 </t>
  </si>
  <si>
    <t>Өр төлбөр ба эзэмшигчдийн өмчийн дүн  /Нийт хөрөнгийн дүн/</t>
  </si>
  <si>
    <t>Сум, дүүр-гийн нэр</t>
  </si>
  <si>
    <t>Байгуул-лагын нэр</t>
  </si>
  <si>
    <t>Харьяа-лах дээд байгуул-лага</t>
  </si>
  <si>
    <t>Үндсэн хєрєнгийн оны эхний үлдэгдэл /2016.01.01/   /балансын їнэ/</t>
  </si>
  <si>
    <t>НЭМЭГДСЭН ХЄРЄНГИЙН ДЇН  /мян.тєг/</t>
  </si>
  <si>
    <t xml:space="preserve">Їїнээс:              Зєвшєєрєл гїй бэлтгэсэн  хєрєнгийн дїн </t>
  </si>
  <si>
    <t>ХАСАГДСАН ХЄРЄНГИЙН ДЇН /мян.тєг/</t>
  </si>
  <si>
    <t>Зєвшєєрєл</t>
  </si>
  <si>
    <t xml:space="preserve">Үүнээс: Зєвшєєрєлгїй хасагдсан хєрєнгийн дїн </t>
  </si>
  <si>
    <t>Їндсэн хєрєнгийн оны эцсийн үлдэгдэл, /2012.12.31/  /балансын їнэ/</t>
  </si>
  <si>
    <t xml:space="preserve">Хууль тогтоомж, гэрээ эрх зїйн хїрээнд зөвшөөрөл авах шаардлагагүй </t>
  </si>
  <si>
    <t>Зөвшөөрөл авах шаардлагатай</t>
  </si>
  <si>
    <t xml:space="preserve">Нийт нэмэгдсэн хєрєнгийн нийт дїн </t>
  </si>
  <si>
    <t xml:space="preserve"> Зөвшєєрєл авах(шийдвэр) шаардлагатай</t>
  </si>
  <si>
    <t>Бүгд дүн</t>
  </si>
  <si>
    <t>Бусад</t>
  </si>
  <si>
    <t xml:space="preserve">Нийт хасагдсан хєрєнгийн дїн </t>
  </si>
  <si>
    <t xml:space="preserve">Жижиг эд хогшил худалдан авах урсгал зардал </t>
  </si>
  <si>
    <t xml:space="preserve">Улсын төсвийн </t>
  </si>
  <si>
    <t xml:space="preserve">Орон нутгийн төсвийн хєрєнгє оруулалт, их засвар, тоног тєхєєрємж       </t>
  </si>
  <si>
    <t>Бусад (УИХ, ЗГ эрх бїхий байгууллагын шийдвэрээр)</t>
  </si>
  <si>
    <t>Бїгд дїн</t>
  </si>
  <si>
    <t>Тєсвийн хэмнэл-тээс</t>
  </si>
  <si>
    <t>Єєрийн хєрєн-гєєр /орлого/</t>
  </si>
  <si>
    <t>Данс хооронд шилжсэн</t>
  </si>
  <si>
    <t>Залруул-га хийсэн</t>
  </si>
  <si>
    <t>Балансаас шилжүүлж авсан</t>
  </si>
  <si>
    <t>Салбар доторх буюу системийн байгууллага хоорондын хєдєлгєєн</t>
  </si>
  <si>
    <t>Худалдсан</t>
  </si>
  <si>
    <t>Балансаар шилжүүлсэн</t>
  </si>
  <si>
    <t>Акталсан</t>
  </si>
  <si>
    <t>Данс хооронд  шилжсэн</t>
  </si>
  <si>
    <t>Залруулга хийсэн</t>
  </si>
  <si>
    <t>УИХ, ЗГ болон бусад шийдвэрээр хасагдсан</t>
  </si>
  <si>
    <t xml:space="preserve">Хєрєнгє оруулалт </t>
  </si>
  <si>
    <t>Их засвар</t>
  </si>
  <si>
    <t>Тоног тєхєєрємж</t>
  </si>
  <si>
    <t xml:space="preserve">Газар </t>
  </si>
  <si>
    <t>Барилга, байгууламж</t>
  </si>
  <si>
    <t>Машин тоног төхөөрөмж</t>
  </si>
  <si>
    <t>Тээврийн хэрэгсэл</t>
  </si>
  <si>
    <t>Тавилга, эд хогшил, багаж хэрэгсэл</t>
  </si>
  <si>
    <t xml:space="preserve"> Түүх соёлын дурсгалт зүйлс</t>
  </si>
  <si>
    <t xml:space="preserve"> Номын фонд</t>
  </si>
  <si>
    <t>Дуусаагүй барилга</t>
  </si>
  <si>
    <t>Бусад үндсэн хөрөнгө</t>
  </si>
  <si>
    <t xml:space="preserve">Бусад үндсэн хөрөнгийн хуримтлагдсан элэгдэл </t>
  </si>
  <si>
    <t>Төрийн      /орон нутгийн/</t>
  </si>
  <si>
    <t xml:space="preserve">Хувийн </t>
  </si>
  <si>
    <t xml:space="preserve">  /ТЄ-6-гийн дүн/</t>
  </si>
  <si>
    <t>ХУУЛИЙН ЭТГЭЭДИЙН 2018 ОНЫ ЖИЛИЙН ЭЦСИЙН САНХҮҮГИЙН ТАЙЛАНГИЙН НЭГТГЭЛ</t>
  </si>
  <si>
    <t xml:space="preserve">ҮЛ ХӨДЛӨХ ХӨРӨНГИЙН ҮНЭЛГЭЭНИЙ НЭГДСЭН ДҮН,  </t>
  </si>
  <si>
    <t>МЭДЭЭГ ХҮЛЭЭН АВАХ ХЯНАЛТЫН ХУУДАС</t>
  </si>
  <si>
    <t>албан бичгийн нэгдүгээр хавсралт</t>
  </si>
  <si>
    <t>Үнэлгээнд хамрагдаагүй хуулийн этгээд</t>
  </si>
  <si>
    <t>Харьяалах дээд байгуул-лагын нэр /ТЕЗ/</t>
  </si>
  <si>
    <t>Санхүүгийн тайлан, 2018.12.31</t>
  </si>
  <si>
    <t>хэл-бэр</t>
  </si>
  <si>
    <t>Охин компан-ийн тоо</t>
  </si>
  <si>
    <t>Нийт ажиллаг-садын жилийн дундаж тоо</t>
  </si>
  <si>
    <t>Улсын бүртгэл-ийн гэрчилгээ-ний  дүн</t>
  </si>
  <si>
    <t>Төр /ОН/-ийн өмчийн хувь</t>
  </si>
  <si>
    <t>албан бичгийн хоёрдугаар хавсралт</t>
  </si>
  <si>
    <t>Үүнээс: Биет бус хөрөнгийн дүн дэх газар эзэмших эрх</t>
  </si>
  <si>
    <t>албан бичгийн дөрөвдүгээр хавсралт</t>
  </si>
  <si>
    <t>Өмнөх үеийн ашиг</t>
  </si>
  <si>
    <t>Тайлант үеийн ашиг</t>
  </si>
  <si>
    <t>Дүрмийн сан /өмч/</t>
  </si>
  <si>
    <t xml:space="preserve">Регистр-ийн дугаар </t>
  </si>
  <si>
    <t xml:space="preserve">МТТ-ийн хуримтлагдсан элэгдэл </t>
  </si>
  <si>
    <t xml:space="preserve">ББ-ийн хуримтлагдсан элэгдэл </t>
  </si>
  <si>
    <t xml:space="preserve">ТХ-ийн хуримтлагд сан элэгдэл </t>
  </si>
  <si>
    <t xml:space="preserve">ТЭХ-ыг хуримтлагдсан элэгдэл </t>
  </si>
  <si>
    <t>ХУУЛИЙН ЭТГЭЭДИЙН 2018 ОНЫ ЖИЛИЙН ҮНДСЭН ХӨРӨНГИЙН ХӨДЛӨЛ, ӨӨРЧЛӨЛТИЙН ТАЙЛАНГИЙН НЭГТГЭЛ</t>
  </si>
  <si>
    <t>албан бичгийн тавдугаар хавсралт</t>
  </si>
  <si>
    <t>.</t>
  </si>
  <si>
    <t>Үндсэн хєрєнгийн оны эхний үлдэгдэл /2018.01.01/   /балансын їнэ/</t>
  </si>
  <si>
    <t xml:space="preserve">  /ТӨ-6-гийн дүн/</t>
  </si>
  <si>
    <t>НЭМЭГДСЭН ХӨРӨНГИЙН ДҮН  /мян.төг/</t>
  </si>
  <si>
    <t xml:space="preserve">(эсвэл Төсвийн ерөнхийлөн захирагч) </t>
  </si>
  <si>
    <t xml:space="preserve">Хууль тогтоомж, гэрээ эрх зүйн хүрээнд зөвшөөрөл авах шаардлагагүй </t>
  </si>
  <si>
    <t>Бусад (УИХ, ЗГ эрх бүхий байгууллагын шийдвэрээр)</t>
  </si>
  <si>
    <t xml:space="preserve">ЗДТГ-ын газар             </t>
  </si>
  <si>
    <t>3502</t>
  </si>
  <si>
    <t>Сумын засаг дарга Х.Энхтүвшин</t>
  </si>
  <si>
    <t>А/03</t>
  </si>
  <si>
    <t>2018.01.15</t>
  </si>
  <si>
    <t>Хөвсгөл аймгийн Чандмань-Өндөр сум 4-р баг хороолол 1-163</t>
  </si>
  <si>
    <t>Сумын газар</t>
  </si>
  <si>
    <t>Төсөвт байгууллагын албан хэрэгцээ</t>
  </si>
  <si>
    <t>ЗДТГ-ын байр, Склад, Уурын зуухны байр</t>
  </si>
  <si>
    <t xml:space="preserve"> Тээвэр зохицуулалтын газар   </t>
  </si>
  <si>
    <t>433297</t>
  </si>
  <si>
    <t>2013.04.11</t>
  </si>
  <si>
    <t>Хөвсгөл аймгийн Чандмань-Өндөр сум 4-р баг хороолол 3-305</t>
  </si>
  <si>
    <t>Тээвэр зохицуулалтын газрын байр</t>
  </si>
  <si>
    <t>Ахмадын байрны газар</t>
  </si>
  <si>
    <t>2018.10.02</t>
  </si>
  <si>
    <t>Хөвсгөл аймгийн Чандмань-Өндөр сум 4-р баг хороолол 1-145</t>
  </si>
  <si>
    <t>Ахмадын байр</t>
  </si>
  <si>
    <t>Төвийн баярын талбайн газар</t>
  </si>
  <si>
    <t>2018.09.26</t>
  </si>
  <si>
    <t>Хөвсгөл аймгийн Чандмань-Өндөр сум 4-р баг хороолол 3-316</t>
  </si>
  <si>
    <t xml:space="preserve">Баярын асар </t>
  </si>
  <si>
    <t>Урд халуун усны газар</t>
  </si>
  <si>
    <t>2018.10.23</t>
  </si>
  <si>
    <t>6761-2018/87</t>
  </si>
  <si>
    <t>Хөвсгөл аймгийн Чандмань-Өндөр сум 4-р баг хороолол 3-337</t>
  </si>
  <si>
    <t>Халуун усны байр</t>
  </si>
  <si>
    <t>Цагаан халуун усны газар</t>
  </si>
  <si>
    <t>2018.10.22</t>
  </si>
  <si>
    <t>6761-2018/86</t>
  </si>
  <si>
    <t>Хөвсгөл аймгийн Чандмань-Өндөр сум 4-р баг хороолол 3-379</t>
  </si>
  <si>
    <t>Цагаан халуун ус</t>
  </si>
  <si>
    <t>4-н айлын орон сууцны газар</t>
  </si>
  <si>
    <t>2012.04.26</t>
  </si>
  <si>
    <t>Хөвсгөл аймгийн Чандмань-Өндөр сум 4-р баг хороолол 1-149</t>
  </si>
  <si>
    <t>4-н айлын орон сууц</t>
  </si>
  <si>
    <t>Урд худгийн газар</t>
  </si>
  <si>
    <t>6761-2018/88</t>
  </si>
  <si>
    <t>Хөвсгөл аймгийн Чандмань-Өндөр сум 4-р баг хороолол 1-1</t>
  </si>
  <si>
    <t>Худаг</t>
  </si>
  <si>
    <t>Моторын байрын газар</t>
  </si>
  <si>
    <t>Хөвсгөл аймгийн Чандмань-Өндөр сум 4-р баг хороолол 1-151</t>
  </si>
  <si>
    <t>Моторын байр</t>
  </si>
  <si>
    <t>Хойд худгийн газар</t>
  </si>
  <si>
    <t>Хөвсгөл аймгийн Чандмань-Өндөр сум 4-р баг хороолол 1-152</t>
  </si>
  <si>
    <t>Наадмын талбайн газар /Бүрэг/</t>
  </si>
  <si>
    <t>Хөвсгөл аймгийн Чандмань-Өндөр сум 4-р баг хороолол 1-153</t>
  </si>
  <si>
    <t>3-р багийн төвийн газар</t>
  </si>
  <si>
    <t>Хөвсгөл аймгийн Чандмань-Өндөр сум 3-р баг хороолол 1-1</t>
  </si>
  <si>
    <t>Шинэ хуучин Соёлын төв, Эмчийн байр</t>
  </si>
  <si>
    <t>5-р багийн төвийн газар</t>
  </si>
  <si>
    <t>Хөвсгөл аймгийн Чандмань-Өндөр сум 5-р баг хороолол 1-1</t>
  </si>
  <si>
    <t>Соёлын төв, Эмчийн байр</t>
  </si>
  <si>
    <t>1-р багийн төвийн газар</t>
  </si>
  <si>
    <t>Хөвсгөл аймгийн Чандмань-Өндөр сум 1-р баг хороолол 1-1</t>
  </si>
  <si>
    <t>Голын цаад талын худгийн газар</t>
  </si>
  <si>
    <t>Хөвсгөл аймгийн Чандмань-Өндөр сум 4-р баг хороолол 1-157</t>
  </si>
  <si>
    <t>2-р багийн төвийн газар</t>
  </si>
  <si>
    <t>Хөвсгөл аймгийн Чандмань-Өндөр сум 2-р баг хороолол 1-1</t>
  </si>
  <si>
    <t>Шинэ хуучин Соёлын төв</t>
  </si>
  <si>
    <t>Хогийн цэгийн хяналтын постын газар</t>
  </si>
  <si>
    <t>Хөвсгөл аймгийн Чандмань-Өндөр сум 4-р баг Хөвөн хороолол 4-1</t>
  </si>
  <si>
    <t>Хогийн цэгийн хяналтын пост</t>
  </si>
  <si>
    <t>Цахиуртын худгийн газар</t>
  </si>
  <si>
    <t>Хөвсгөл аймгийн Чандмань-Өндөр сум 1-р баг Цахиуртын гол 4-1 тоот</t>
  </si>
  <si>
    <t>Ёлгосын  худгийн газар</t>
  </si>
  <si>
    <t>Хөвсгөл аймгийн Чандмань-Өндөр сум 2-р баг хороолол 2-1</t>
  </si>
  <si>
    <t>Жаргалантын худгийн газар</t>
  </si>
  <si>
    <t>Хөвсгөл аймгийн Чандмань-Өндөр сум 1-р баг Жаргалантын гол 2-1</t>
  </si>
  <si>
    <t>Нуухтын худгийн газар</t>
  </si>
  <si>
    <t>Хөвсгөл аймгийн Чандмань-Өндөр сум 1-р баг Нуухтын гол 3-1</t>
  </si>
  <si>
    <t>Ёлгосын постын газар</t>
  </si>
  <si>
    <t>Хөвсгөл аймгийн Чандмань-Өндөр сум 4-р баг хороолол 1-164</t>
  </si>
  <si>
    <t>пост</t>
  </si>
  <si>
    <t>Булнайн постын газар</t>
  </si>
  <si>
    <t>Хөвсгөл аймгийн Чандмань-Өндөр сум 4-р баг хороолол 1-165</t>
  </si>
  <si>
    <t>хөвсөгөл</t>
  </si>
  <si>
    <t>Чандмань-Өндөр сум</t>
  </si>
  <si>
    <t>ЗДТГ</t>
  </si>
  <si>
    <t xml:space="preserve">ХӨВСГӨЛ  АЙМГИЙН ЧАНДМАНЬ-ӨНДӨР СУМЫН  ОРОН НУТГИЙН ӨМЧИТ ХУУЛИЙН ЭТГЭЭДИЙН </t>
  </si>
  <si>
    <t>ЗДТГ-ын барилга</t>
  </si>
  <si>
    <t>1986.01.06</t>
  </si>
  <si>
    <t>Албан контор</t>
  </si>
  <si>
    <t>1 давхар</t>
  </si>
  <si>
    <t>Дүнзэн</t>
  </si>
  <si>
    <t>м.кв</t>
  </si>
  <si>
    <t>D</t>
  </si>
  <si>
    <t>Склад</t>
  </si>
  <si>
    <t>1957.01.01</t>
  </si>
  <si>
    <t>агуулах</t>
  </si>
  <si>
    <t>жижиг</t>
  </si>
  <si>
    <t>Уурын зуухны барилга</t>
  </si>
  <si>
    <t>2012.12.25</t>
  </si>
  <si>
    <t>галлагаа</t>
  </si>
  <si>
    <t>1330</t>
  </si>
  <si>
    <t>Ёлгосын пост</t>
  </si>
  <si>
    <t>2012.09.26</t>
  </si>
  <si>
    <t>хяналт пост</t>
  </si>
  <si>
    <t>Нийтийн халуун ус /цагаан/</t>
  </si>
  <si>
    <t>халуун ус</t>
  </si>
  <si>
    <t>1333</t>
  </si>
  <si>
    <t>Мод тоосго холимог</t>
  </si>
  <si>
    <t>Халуун ус /урд/</t>
  </si>
  <si>
    <t>1991-01-01</t>
  </si>
  <si>
    <t>1334</t>
  </si>
  <si>
    <t>1983.01.01</t>
  </si>
  <si>
    <t>Чулуун</t>
  </si>
  <si>
    <t>2009.01.01</t>
  </si>
  <si>
    <t>1990.01.01</t>
  </si>
  <si>
    <t>орон сууцны</t>
  </si>
  <si>
    <t>1336</t>
  </si>
  <si>
    <t>3-р багийн Соёлын төв хуучин</t>
  </si>
  <si>
    <t>2003.12.01</t>
  </si>
  <si>
    <t>Соёлын үйлчилгээ</t>
  </si>
  <si>
    <t>3-р багийн Соёлын төв шинэ</t>
  </si>
  <si>
    <t>2010.12.28</t>
  </si>
  <si>
    <t>3-р баг эмчийн байр</t>
  </si>
  <si>
    <t>2013.09.01</t>
  </si>
  <si>
    <t>Анхан шатны тусламж</t>
  </si>
  <si>
    <t>1-р багийн Соёлын төв</t>
  </si>
  <si>
    <t>1-р багийн эмчийн байр</t>
  </si>
  <si>
    <t>5-р багийн Соёлын төв</t>
  </si>
  <si>
    <t>2008.11.01</t>
  </si>
  <si>
    <t>5-р багийн Эмчийн байр</t>
  </si>
  <si>
    <t>2-р багийн Соёлын төв</t>
  </si>
  <si>
    <t>2-р багийн Соёлын төв хуучин</t>
  </si>
  <si>
    <t>1963.12.01</t>
  </si>
  <si>
    <t>Машины зогсоолын байшин</t>
  </si>
  <si>
    <t>харуул</t>
  </si>
  <si>
    <t>ХӨВСГӨЛ АЙМГИЙН ЧАНДМАНЬ-ӨНДӨР СУМЫН</t>
  </si>
  <si>
    <t>2011.12.25</t>
  </si>
  <si>
    <t>мкв</t>
  </si>
  <si>
    <t>модон</t>
  </si>
  <si>
    <t>Наадмын талбайн хашаа</t>
  </si>
  <si>
    <t>2017.06.02</t>
  </si>
  <si>
    <t>ЭМТ</t>
  </si>
  <si>
    <t>Амбультор</t>
  </si>
  <si>
    <t>албан контор</t>
  </si>
  <si>
    <t>Модон</t>
  </si>
  <si>
    <t>Жижиг барилга</t>
  </si>
  <si>
    <t>Морг</t>
  </si>
  <si>
    <t>цогцос хадгалах</t>
  </si>
  <si>
    <t>Угаалга</t>
  </si>
  <si>
    <t>угаалга</t>
  </si>
  <si>
    <t>Граж</t>
  </si>
  <si>
    <t>1 машин</t>
  </si>
  <si>
    <t>Амрах байр</t>
  </si>
  <si>
    <t>1 айл</t>
  </si>
  <si>
    <t>Шинэ 2 давхар байр</t>
  </si>
  <si>
    <t>Үйлчилгээний</t>
  </si>
  <si>
    <t>2 давхар</t>
  </si>
  <si>
    <t>Тоосгон ханатай бетонон суурьтай</t>
  </si>
  <si>
    <t>С</t>
  </si>
  <si>
    <t>Соёлын төв</t>
  </si>
  <si>
    <t>Соёл урлагийн үйлчилгээ</t>
  </si>
  <si>
    <t>Шугаман бетонон суурьтай  палкан барилга</t>
  </si>
  <si>
    <t>Спорт заал</t>
  </si>
  <si>
    <t>Спорт биеийн тамир</t>
  </si>
  <si>
    <t>Шон бетонон суурьтай тоосгон барилга</t>
  </si>
  <si>
    <t>C</t>
  </si>
  <si>
    <t>Хичээлийн А байр</t>
  </si>
  <si>
    <t>1988.11.01</t>
  </si>
  <si>
    <t>Сургалтын танхим</t>
  </si>
  <si>
    <t>Хичээлийн Б байр</t>
  </si>
  <si>
    <t>2008.12.31</t>
  </si>
  <si>
    <t>Номын сан</t>
  </si>
  <si>
    <t>2009.12.31</t>
  </si>
  <si>
    <t>Теннисний клуб</t>
  </si>
  <si>
    <t>2013.12.25</t>
  </si>
  <si>
    <t>Спортын</t>
  </si>
  <si>
    <t>Халуун ус</t>
  </si>
  <si>
    <t>2012.12.31</t>
  </si>
  <si>
    <t>Халуун усны</t>
  </si>
  <si>
    <t>ЕБС</t>
  </si>
  <si>
    <t>барилгын нийт дүн</t>
  </si>
  <si>
    <t>Хашаа</t>
  </si>
  <si>
    <t>хашаа</t>
  </si>
  <si>
    <t>м</t>
  </si>
  <si>
    <t>Стандарт бие засах газар</t>
  </si>
  <si>
    <t>бие засах</t>
  </si>
  <si>
    <t>Байгууламжийн дүн</t>
  </si>
  <si>
    <t>Нийтийн эзэмшлийн байгууламжийн дүн</t>
  </si>
  <si>
    <t>2017.09.01</t>
  </si>
  <si>
    <t>Булнайн пост</t>
  </si>
  <si>
    <t>ЭМТ-ийн газар</t>
  </si>
  <si>
    <t>ЧандманьӨндөр сум 4-р баг</t>
  </si>
  <si>
    <t>Амбултор,морг,склад,граж,угаалгын байр,амрах байр,ЭМТ-ийн байр</t>
  </si>
  <si>
    <t>Спорт заалны газар</t>
  </si>
  <si>
    <t>А\16</t>
  </si>
  <si>
    <t>№6761</t>
  </si>
  <si>
    <t>Хөвсгөл аймаг Чандмань-Өндөр сум 4-р баг Чандмань 3 гудамж, "3-300 тоот</t>
  </si>
  <si>
    <t>Соёлын төвийн газар</t>
  </si>
  <si>
    <t>А\24</t>
  </si>
  <si>
    <t>Хөвсгөл аймаг Чандмань-Өндөр сум 4-р баг Чандмань хороолол 1-125 тоот</t>
  </si>
  <si>
    <t>Сургуулийн газар</t>
  </si>
  <si>
    <t>2018.06.05</t>
  </si>
  <si>
    <t>Төрийн байгууллагын албан хэрэгцээнд</t>
  </si>
  <si>
    <t>Хичээлийн А, Б байр, Номын сан, Теннисний клуб, Халуун ус</t>
  </si>
  <si>
    <t>хөвсгөл</t>
  </si>
  <si>
    <t>Чандмань-өндөр сум</t>
  </si>
  <si>
    <t>чандмань-өндөр</t>
  </si>
  <si>
    <t>сургууль</t>
  </si>
  <si>
    <t>2019.01.15</t>
  </si>
  <si>
    <t>нийт дүн</t>
  </si>
  <si>
    <t>Чандмань-Өндөр</t>
  </si>
  <si>
    <t>АЗДарга</t>
  </si>
  <si>
    <t>ИТХ</t>
  </si>
  <si>
    <t>Сургууль</t>
  </si>
  <si>
    <t>Цэцэрлэг</t>
  </si>
  <si>
    <t>Хүн эмнэлэг</t>
  </si>
  <si>
    <t>Хүүхдийн цэцэрлэгийн газар</t>
  </si>
  <si>
    <t>2008.06.05</t>
  </si>
  <si>
    <t>Хичээлийн байрууд, Склад,</t>
  </si>
  <si>
    <t>СӨБ</t>
  </si>
  <si>
    <t>Хичээлийн  байр 2.2.1</t>
  </si>
  <si>
    <t>1932.01.01</t>
  </si>
  <si>
    <t>Хичээлийн  байр 2.2.2</t>
  </si>
  <si>
    <t>1961.01.01</t>
  </si>
  <si>
    <t>Хичээлийн байр 2.2.3</t>
  </si>
  <si>
    <t>2006.12.31</t>
  </si>
  <si>
    <t>гал тогооны өргөтгөл 2.2.4</t>
  </si>
  <si>
    <t>2011.12.23</t>
  </si>
  <si>
    <t>Хоол үйлдвэрлэл</t>
  </si>
  <si>
    <t>Склад 2.2.5</t>
  </si>
  <si>
    <t>1970.01.01</t>
  </si>
  <si>
    <t>Агуулах</t>
  </si>
  <si>
    <t>Хичээлийн байр 2.2.6</t>
  </si>
  <si>
    <t>1925.01.01</t>
  </si>
  <si>
    <t>Эрхлэгчийн өрөө</t>
  </si>
  <si>
    <t>жижиг барилга</t>
  </si>
  <si>
    <t>модон хашаа</t>
  </si>
  <si>
    <t>ХӨВСГӨЛ АЙМГИЙН ЧАНДМАНЬ-ӨНДӨР СУМЫН ОРОН НУТГИЙН ӨМЧИТ БОЛОН</t>
  </si>
  <si>
    <t>ХӨВСГӨЛ</t>
  </si>
  <si>
    <t>ЧАНДМАНЬ-ӨНДӨР</t>
  </si>
  <si>
    <t>төрийн</t>
  </si>
  <si>
    <t>аймгийн ЗДТГ</t>
  </si>
  <si>
    <t>4-р баг</t>
  </si>
  <si>
    <t>Ж.Баасанжав</t>
  </si>
  <si>
    <t>Д.Баяржаргал</t>
  </si>
  <si>
    <t>chandmana.EMT</t>
  </si>
  <si>
    <t>Г.Пүрэвсан</t>
  </si>
  <si>
    <t>соёл</t>
  </si>
  <si>
    <t>dbaigal.1998gmail.com</t>
  </si>
  <si>
    <t>Ц.Баярцэцэг</t>
  </si>
  <si>
    <t>Д.Байгалмаа</t>
  </si>
  <si>
    <t>Ч.Доржпагма</t>
  </si>
  <si>
    <t>Д.Оюунчимэг</t>
  </si>
  <si>
    <t>аймгийн ИТХ</t>
  </si>
  <si>
    <t>Ц.Номин</t>
  </si>
  <si>
    <t>6761-2019/0031</t>
  </si>
  <si>
    <t>6761-2013/0056</t>
  </si>
  <si>
    <t>6761-2018/57</t>
  </si>
  <si>
    <t>6761-2012/84</t>
  </si>
  <si>
    <t>6761-2018/304</t>
  </si>
  <si>
    <t>6761-2019/402</t>
  </si>
  <si>
    <t>6761-2019/10</t>
  </si>
  <si>
    <t>6761-2019/42</t>
  </si>
  <si>
    <t>6761-2019/80</t>
  </si>
  <si>
    <t>6761-2019/54</t>
  </si>
  <si>
    <t>6761-2019/56</t>
  </si>
  <si>
    <t>6761-2019/36</t>
  </si>
  <si>
    <t>6761-2019/23</t>
  </si>
  <si>
    <t>6761-2019/16</t>
  </si>
  <si>
    <t>6761-2019/37</t>
  </si>
  <si>
    <t>6761-2019/38</t>
  </si>
  <si>
    <t>6761-2019/47</t>
  </si>
  <si>
    <t>6761-2019/48</t>
  </si>
  <si>
    <t>6761-2019/66</t>
  </si>
  <si>
    <t>байхгүй</t>
  </si>
  <si>
    <t>худаг</t>
  </si>
  <si>
    <t>цахиуртын худаг</t>
  </si>
  <si>
    <t>ёлгосын худаг</t>
  </si>
  <si>
    <t>нуухтын худаг</t>
  </si>
  <si>
    <t>жаргалантын худаг</t>
  </si>
  <si>
    <t>дүн</t>
  </si>
  <si>
    <t>чандмань</t>
  </si>
  <si>
    <t>ХӨВСГӨЛ АЙМГИЙН ЧАНДМАНЬ-ӨНДӨР СУМЫН ОРОН НУТГИЙН ӨМЧИТ БОЛОН ӨМЧИЙН ОРОЛЦООТОЙ</t>
  </si>
  <si>
    <t xml:space="preserve">ХӨВСГӨЛ АЙМГИЙН ЧАНДМАНЬ-ӨНДӨР СУМ </t>
  </si>
  <si>
    <t>Чандмань-Өндөр сумын САД                         Д.Болд-эрдэнэ</t>
  </si>
  <si>
    <t>Хянасан: ЗДТГ дарга                           Ж.Баасанжав</t>
  </si>
  <si>
    <r>
      <t xml:space="preserve">Гадаадын зээл        </t>
    </r>
    <r>
      <rPr>
        <b/>
        <sz val="10"/>
        <color indexed="8"/>
        <rFont val="Arial"/>
        <family val="2"/>
      </rPr>
      <t xml:space="preserve"> /ТЄ-7-гийн дүн/</t>
    </r>
  </si>
  <si>
    <r>
      <t xml:space="preserve">Гадаадын буцалтгїй тусламж, хандив, бэлэглэл    </t>
    </r>
    <r>
      <rPr>
        <b/>
        <sz val="10"/>
        <color indexed="8"/>
        <rFont val="Arial"/>
        <family val="2"/>
      </rPr>
      <t>/ТЄ-8.1-ийн дүн/</t>
    </r>
  </si>
  <si>
    <r>
      <t xml:space="preserve">Дотоодын буцалтгїй тусламж, хандив, бэлэглэл   </t>
    </r>
    <r>
      <rPr>
        <b/>
        <sz val="10"/>
        <color indexed="8"/>
        <rFont val="Arial"/>
        <family val="2"/>
      </rPr>
      <t xml:space="preserve">  /ТЄ-8.2-ийн дүн/</t>
    </r>
  </si>
  <si>
    <r>
      <t xml:space="preserve">Гадаадын буцалтгүй тусламж, хандив, бэлэглэл    </t>
    </r>
    <r>
      <rPr>
        <b/>
        <sz val="10"/>
        <color indexed="8"/>
        <rFont val="Arial"/>
        <family val="2"/>
      </rPr>
      <t>/ТӨ-8.1-ийн дүн/</t>
    </r>
  </si>
  <si>
    <r>
      <t xml:space="preserve">Дотоодын буцалтгїй тусламж, хандив, бэлэглэл   </t>
    </r>
    <r>
      <rPr>
        <b/>
        <sz val="10"/>
        <color indexed="8"/>
        <rFont val="Arial"/>
        <family val="2"/>
      </rPr>
      <t xml:space="preserve">  /ТӨ-8.2-ийн дүн/</t>
    </r>
  </si>
  <si>
    <t>Өтгөн шингэн ялгаруулах хуудайшуулах ший</t>
  </si>
  <si>
    <t>Сайжруулах агааржуулагчтай АЦХ</t>
  </si>
  <si>
    <t>Баярын талбайн хашаа</t>
  </si>
  <si>
    <t>Халдаг шалны хулдаа</t>
  </si>
  <si>
    <t>Нийт дүн ЗДТГ</t>
  </si>
  <si>
    <t>Дуу хөгжмийн кабинет</t>
  </si>
  <si>
    <t>Агуулах-2</t>
  </si>
  <si>
    <t>Хүнсний склад</t>
  </si>
  <si>
    <t>4 айлын орон сууц</t>
  </si>
  <si>
    <t>2 айлын орон сууц</t>
  </si>
  <si>
    <t>гал тогоо</t>
  </si>
  <si>
    <t>хүүхэд хөгжлийн төв</t>
  </si>
  <si>
    <t>түүхийн танхим</t>
  </si>
  <si>
    <t>хичээлийн байр</t>
  </si>
  <si>
    <t>туршлагын талбай</t>
  </si>
  <si>
    <t>Явган хүний зам</t>
  </si>
  <si>
    <t>Дотуур байр</t>
  </si>
  <si>
    <t>ЕБС-ийн дүн</t>
  </si>
  <si>
    <t>Дүнээн барилга-1</t>
  </si>
  <si>
    <t>Дүнзэн барилга-2</t>
  </si>
  <si>
    <t>СӨБ дүн</t>
  </si>
  <si>
    <t>ЭМТ ийн нийт дүн</t>
  </si>
  <si>
    <t>ЕБС-ийн нийт дүн</t>
  </si>
  <si>
    <t>СӨБ ийн нийт дүн</t>
  </si>
  <si>
    <t>албан бичгийн нэгдүгээр  хавсралт</t>
  </si>
  <si>
    <t>Иргэдийн Хурлын Тэргүүлэгчдийн хуралдааны</t>
  </si>
  <si>
    <t xml:space="preserve"> 2019 оны 03 сарын 28 ний өдрийн  ..... Дугаар</t>
  </si>
  <si>
    <t>тогтоолын хавсралт</t>
  </si>
  <si>
    <t xml:space="preserve">                                  тогтоолын хавсралт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</si>
</sst>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0_);\(0\)"/>
    <numFmt numFmtId="166" formatCode="_(* #,##0_);_(* \(#,##0\);_(* &quot;-&quot;??_);_(@_)"/>
    <numFmt numFmtId="167" formatCode="0.0%"/>
    <numFmt numFmtId="168" formatCode="#,##0.000"/>
    <numFmt numFmtId="169" formatCode="0.0"/>
    <numFmt numFmtId="170" formatCode="_(* #,##0.0_);_(* \(#,##0.0\);_(* &quot;-&quot;??_);_(@_)"/>
    <numFmt numFmtId="171" formatCode="0.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on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i/>
      <vertAlign val="subscript"/>
      <sz val="10"/>
      <color rgb="FF000000"/>
      <name val="Arial"/>
      <family val="2"/>
    </font>
    <font>
      <b/>
      <i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Arial Mon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theme="2" tint="-0.899990844447157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/>
    <xf numFmtId="0" fontId="1" fillId="0" borderId="0"/>
  </cellStyleXfs>
  <cellXfs count="706">
    <xf numFmtId="0" fontId="0" fillId="0" borderId="0" xfId="0"/>
    <xf numFmtId="0" fontId="3" fillId="0" borderId="0" xfId="1" applyFont="1"/>
    <xf numFmtId="0" fontId="3" fillId="0" borderId="0" xfId="2" applyFont="1"/>
    <xf numFmtId="0" fontId="4" fillId="0" borderId="0" xfId="2" applyFont="1"/>
    <xf numFmtId="0" fontId="3" fillId="0" borderId="0" xfId="2" applyFont="1" applyBorder="1" applyProtection="1"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0" xfId="2" applyFont="1" applyAlignment="1">
      <alignment horizontal="left"/>
    </xf>
    <xf numFmtId="0" fontId="3" fillId="0" borderId="0" xfId="2" applyFont="1" applyFill="1"/>
    <xf numFmtId="0" fontId="3" fillId="0" borderId="0" xfId="2" applyFont="1" applyAlignment="1" applyProtection="1">
      <alignment horizontal="left"/>
      <protection locked="0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7" fillId="4" borderId="6" xfId="2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indent="2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indent="4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2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0" fillId="0" borderId="0" xfId="0" applyFont="1" applyAlignment="1"/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/>
    </xf>
    <xf numFmtId="0" fontId="10" fillId="0" borderId="0" xfId="0" applyFont="1" applyAlignment="1">
      <alignment horizontal="left" indent="9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4" fillId="0" borderId="0" xfId="0" applyFont="1" applyBorder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indent="1"/>
    </xf>
    <xf numFmtId="0" fontId="28" fillId="0" borderId="0" xfId="0" applyFont="1"/>
    <xf numFmtId="0" fontId="27" fillId="0" borderId="0" xfId="0" applyFont="1"/>
    <xf numFmtId="0" fontId="28" fillId="2" borderId="0" xfId="0" applyFont="1" applyFill="1"/>
    <xf numFmtId="0" fontId="28" fillId="0" borderId="0" xfId="0" applyFont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indent="3"/>
    </xf>
    <xf numFmtId="0" fontId="29" fillId="0" borderId="0" xfId="0" applyFont="1" applyAlignment="1">
      <alignment horizontal="left" indent="1"/>
    </xf>
    <xf numFmtId="0" fontId="28" fillId="0" borderId="0" xfId="0" applyFont="1" applyAlignment="1">
      <alignment horizontal="left" indent="9"/>
    </xf>
    <xf numFmtId="49" fontId="6" fillId="0" borderId="6" xfId="2" applyNumberFormat="1" applyFont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4" fontId="6" fillId="0" borderId="6" xfId="2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indent="22"/>
    </xf>
    <xf numFmtId="0" fontId="27" fillId="0" borderId="0" xfId="0" applyFont="1" applyAlignment="1">
      <alignment horizontal="left" indent="22"/>
    </xf>
    <xf numFmtId="0" fontId="5" fillId="0" borderId="0" xfId="2" applyFont="1" applyAlignment="1" applyProtection="1">
      <alignment horizontal="right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/>
    </xf>
    <xf numFmtId="0" fontId="4" fillId="0" borderId="0" xfId="2" applyFont="1" applyAlignment="1" applyProtection="1">
      <alignment horizontal="right"/>
      <protection locked="0"/>
    </xf>
    <xf numFmtId="0" fontId="3" fillId="0" borderId="0" xfId="2" applyFont="1" applyBorder="1" applyAlignment="1" applyProtection="1">
      <alignment horizontal="right"/>
      <protection locked="0"/>
    </xf>
    <xf numFmtId="0" fontId="3" fillId="0" borderId="8" xfId="2" applyFont="1" applyBorder="1" applyAlignment="1" applyProtection="1">
      <alignment horizontal="right" vertical="center"/>
      <protection locked="0"/>
    </xf>
    <xf numFmtId="0" fontId="3" fillId="9" borderId="6" xfId="2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indent="15"/>
    </xf>
    <xf numFmtId="0" fontId="19" fillId="0" borderId="0" xfId="0" applyFont="1" applyFill="1" applyBorder="1" applyAlignment="1">
      <alignment horizontal="left" indent="15"/>
    </xf>
    <xf numFmtId="0" fontId="19" fillId="0" borderId="0" xfId="0" applyFont="1" applyBorder="1" applyAlignment="1">
      <alignment horizontal="left" indent="3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3"/>
    </xf>
    <xf numFmtId="0" fontId="7" fillId="0" borderId="6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left" indent="7"/>
    </xf>
    <xf numFmtId="0" fontId="3" fillId="0" borderId="0" xfId="5" applyFont="1" applyAlignment="1" applyProtection="1">
      <alignment horizontal="center"/>
    </xf>
    <xf numFmtId="0" fontId="3" fillId="0" borderId="0" xfId="5" applyFont="1" applyProtection="1"/>
    <xf numFmtId="0" fontId="36" fillId="0" borderId="0" xfId="5" applyNumberFormat="1" applyFont="1" applyFill="1" applyBorder="1" applyAlignment="1" applyProtection="1"/>
    <xf numFmtId="0" fontId="18" fillId="0" borderId="0" xfId="0" applyFont="1" applyAlignment="1">
      <alignment horizontal="left" indent="2"/>
    </xf>
    <xf numFmtId="0" fontId="4" fillId="0" borderId="0" xfId="5" applyFont="1" applyAlignment="1" applyProtection="1">
      <alignment horizontal="left"/>
    </xf>
    <xf numFmtId="0" fontId="4" fillId="0" borderId="0" xfId="5" applyFont="1" applyProtection="1"/>
    <xf numFmtId="0" fontId="38" fillId="7" borderId="0" xfId="5" applyFont="1" applyFill="1" applyAlignment="1" applyProtection="1">
      <alignment horizontal="left" vertical="center" indent="8"/>
    </xf>
    <xf numFmtId="0" fontId="32" fillId="0" borderId="0" xfId="0" applyFont="1" applyAlignment="1">
      <alignment vertical="center"/>
    </xf>
    <xf numFmtId="0" fontId="39" fillId="3" borderId="6" xfId="0" applyFont="1" applyFill="1" applyBorder="1" applyAlignment="1">
      <alignment vertical="center"/>
    </xf>
    <xf numFmtId="0" fontId="42" fillId="0" borderId="6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39" fillId="3" borderId="6" xfId="0" applyFont="1" applyFill="1" applyBorder="1" applyAlignment="1">
      <alignment horizontal="center" vertical="center" wrapText="1"/>
    </xf>
    <xf numFmtId="0" fontId="39" fillId="12" borderId="6" xfId="0" applyFont="1" applyFill="1" applyBorder="1" applyAlignment="1">
      <alignment vertical="center" wrapText="1"/>
    </xf>
    <xf numFmtId="0" fontId="39" fillId="3" borderId="6" xfId="0" applyFont="1" applyFill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6" fillId="0" borderId="0" xfId="5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3" fillId="5" borderId="26" xfId="0" applyFont="1" applyFill="1" applyBorder="1"/>
    <xf numFmtId="0" fontId="3" fillId="5" borderId="27" xfId="0" applyFont="1" applyFill="1" applyBorder="1"/>
    <xf numFmtId="0" fontId="3" fillId="5" borderId="28" xfId="0" applyFont="1" applyFill="1" applyBorder="1"/>
    <xf numFmtId="0" fontId="11" fillId="0" borderId="0" xfId="0" applyFont="1" applyAlignment="1">
      <alignment horizontal="left" indent="3"/>
    </xf>
    <xf numFmtId="0" fontId="6" fillId="14" borderId="6" xfId="2" applyFont="1" applyFill="1" applyBorder="1" applyAlignment="1">
      <alignment horizontal="center" vertical="center" wrapText="1"/>
    </xf>
    <xf numFmtId="0" fontId="4" fillId="0" borderId="0" xfId="5" applyFont="1" applyAlignment="1" applyProtection="1">
      <alignment horizontal="left" indent="6"/>
    </xf>
    <xf numFmtId="0" fontId="4" fillId="0" borderId="0" xfId="5" applyFont="1" applyAlignment="1" applyProtection="1">
      <alignment horizontal="left" indent="11"/>
    </xf>
    <xf numFmtId="0" fontId="3" fillId="7" borderId="6" xfId="5" applyFont="1" applyFill="1" applyBorder="1" applyAlignment="1" applyProtection="1">
      <alignment horizontal="center" vertical="center"/>
    </xf>
    <xf numFmtId="43" fontId="3" fillId="7" borderId="6" xfId="6" applyFont="1" applyFill="1" applyBorder="1" applyAlignment="1" applyProtection="1">
      <alignment vertical="center"/>
    </xf>
    <xf numFmtId="43" fontId="3" fillId="7" borderId="6" xfId="6" applyFont="1" applyFill="1" applyBorder="1" applyAlignment="1" applyProtection="1">
      <alignment vertical="center" wrapText="1"/>
    </xf>
    <xf numFmtId="165" fontId="3" fillId="7" borderId="6" xfId="6" applyNumberFormat="1" applyFont="1" applyFill="1" applyBorder="1" applyAlignment="1" applyProtection="1">
      <alignment vertical="center"/>
    </xf>
    <xf numFmtId="0" fontId="3" fillId="7" borderId="6" xfId="5" applyFont="1" applyFill="1" applyBorder="1" applyAlignment="1" applyProtection="1">
      <alignment vertical="center"/>
    </xf>
    <xf numFmtId="0" fontId="3" fillId="2" borderId="6" xfId="5" applyFont="1" applyFill="1" applyBorder="1" applyAlignment="1" applyProtection="1">
      <alignment horizontal="center" vertical="center"/>
    </xf>
    <xf numFmtId="0" fontId="3" fillId="2" borderId="6" xfId="5" applyFont="1" applyFill="1" applyBorder="1" applyAlignment="1" applyProtection="1">
      <alignment vertical="center"/>
    </xf>
    <xf numFmtId="0" fontId="36" fillId="2" borderId="6" xfId="5" applyFont="1" applyFill="1" applyBorder="1" applyAlignment="1" applyProtection="1">
      <alignment vertical="center"/>
    </xf>
    <xf numFmtId="0" fontId="36" fillId="7" borderId="6" xfId="5" applyFont="1" applyFill="1" applyBorder="1" applyAlignment="1" applyProtection="1">
      <alignment vertical="center"/>
    </xf>
    <xf numFmtId="0" fontId="6" fillId="0" borderId="6" xfId="2" applyFont="1" applyBorder="1" applyAlignment="1">
      <alignment horizontal="center" vertical="center" wrapText="1"/>
    </xf>
    <xf numFmtId="0" fontId="3" fillId="9" borderId="6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>
      <alignment vertical="center" wrapText="1"/>
    </xf>
    <xf numFmtId="0" fontId="6" fillId="0" borderId="14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3" fillId="9" borderId="6" xfId="2" applyFont="1" applyFill="1" applyBorder="1"/>
    <xf numFmtId="0" fontId="6" fillId="2" borderId="6" xfId="2" applyFont="1" applyFill="1" applyBorder="1" applyAlignment="1">
      <alignment horizontal="center" wrapText="1"/>
    </xf>
    <xf numFmtId="0" fontId="7" fillId="16" borderId="6" xfId="2" applyFont="1" applyFill="1" applyBorder="1" applyAlignment="1">
      <alignment horizontal="center" vertical="center" wrapText="1"/>
    </xf>
    <xf numFmtId="0" fontId="6" fillId="0" borderId="0" xfId="2" applyFont="1"/>
    <xf numFmtId="0" fontId="43" fillId="0" borderId="0" xfId="0" applyFont="1"/>
    <xf numFmtId="0" fontId="43" fillId="0" borderId="0" xfId="0" applyFont="1" applyAlignment="1">
      <alignment horizontal="left" indent="1"/>
    </xf>
    <xf numFmtId="0" fontId="45" fillId="0" borderId="0" xfId="0" applyFont="1"/>
    <xf numFmtId="0" fontId="45" fillId="0" borderId="0" xfId="0" applyFont="1" applyAlignment="1">
      <alignment horizontal="right"/>
    </xf>
    <xf numFmtId="0" fontId="7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horizontal="left"/>
      <protection locked="0"/>
    </xf>
    <xf numFmtId="0" fontId="43" fillId="0" borderId="0" xfId="0" applyFont="1" applyAlignment="1">
      <alignment horizontal="center"/>
    </xf>
    <xf numFmtId="0" fontId="44" fillId="4" borderId="6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/>
    <xf numFmtId="0" fontId="43" fillId="0" borderId="0" xfId="0" applyFont="1" applyAlignment="1"/>
    <xf numFmtId="0" fontId="43" fillId="0" borderId="6" xfId="0" applyFont="1" applyBorder="1"/>
    <xf numFmtId="0" fontId="43" fillId="0" borderId="6" xfId="0" applyFont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168" fontId="6" fillId="0" borderId="6" xfId="2" applyNumberFormat="1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vertical="center" wrapText="1"/>
    </xf>
    <xf numFmtId="0" fontId="45" fillId="0" borderId="6" xfId="0" applyFont="1" applyBorder="1"/>
    <xf numFmtId="0" fontId="45" fillId="0" borderId="6" xfId="0" applyFont="1" applyBorder="1" applyAlignment="1">
      <alignment horizontal="center" vertical="center" wrapText="1"/>
    </xf>
    <xf numFmtId="0" fontId="7" fillId="2" borderId="15" xfId="2" applyFont="1" applyFill="1" applyBorder="1" applyAlignment="1">
      <alignment vertical="center" wrapText="1"/>
    </xf>
    <xf numFmtId="0" fontId="7" fillId="2" borderId="15" xfId="2" applyFont="1" applyFill="1" applyBorder="1" applyAlignment="1">
      <alignment horizontal="right" vertical="center" wrapText="1"/>
    </xf>
    <xf numFmtId="0" fontId="7" fillId="2" borderId="15" xfId="2" applyFont="1" applyFill="1" applyBorder="1" applyAlignment="1">
      <alignment horizontal="left"/>
    </xf>
    <xf numFmtId="0" fontId="7" fillId="2" borderId="15" xfId="2" applyFont="1" applyFill="1" applyBorder="1"/>
    <xf numFmtId="3" fontId="7" fillId="0" borderId="6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wrapText="1"/>
    </xf>
    <xf numFmtId="1" fontId="7" fillId="0" borderId="6" xfId="2" applyNumberFormat="1" applyFont="1" applyBorder="1" applyAlignment="1">
      <alignment horizontal="center" vertical="center" wrapText="1"/>
    </xf>
    <xf numFmtId="4" fontId="7" fillId="0" borderId="6" xfId="2" applyNumberFormat="1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/>
    </xf>
    <xf numFmtId="49" fontId="6" fillId="0" borderId="6" xfId="2" applyNumberFormat="1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4" fontId="6" fillId="0" borderId="6" xfId="2" applyNumberFormat="1" applyFont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vertical="center" wrapText="1"/>
    </xf>
    <xf numFmtId="0" fontId="6" fillId="2" borderId="15" xfId="2" applyFont="1" applyFill="1" applyBorder="1" applyAlignment="1">
      <alignment horizontal="right" vertical="center" wrapText="1"/>
    </xf>
    <xf numFmtId="0" fontId="6" fillId="2" borderId="15" xfId="2" applyFont="1" applyFill="1" applyBorder="1" applyAlignment="1">
      <alignment horizontal="left"/>
    </xf>
    <xf numFmtId="0" fontId="6" fillId="2" borderId="15" xfId="2" applyFont="1" applyFill="1" applyBorder="1"/>
    <xf numFmtId="168" fontId="7" fillId="0" borderId="6" xfId="2" applyNumberFormat="1" applyFont="1" applyBorder="1" applyAlignment="1">
      <alignment horizontal="center" vertical="center" wrapText="1"/>
    </xf>
    <xf numFmtId="4" fontId="7" fillId="2" borderId="15" xfId="2" applyNumberFormat="1" applyFont="1" applyFill="1" applyBorder="1" applyAlignment="1">
      <alignment horizontal="center" vertical="center" wrapText="1"/>
    </xf>
    <xf numFmtId="4" fontId="43" fillId="0" borderId="6" xfId="0" applyNumberFormat="1" applyFont="1" applyBorder="1"/>
    <xf numFmtId="0" fontId="3" fillId="9" borderId="13" xfId="2" applyFont="1" applyFill="1" applyBorder="1" applyAlignment="1" applyProtection="1">
      <alignment horizontal="center" vertical="center" wrapText="1"/>
      <protection locked="0"/>
    </xf>
    <xf numFmtId="0" fontId="3" fillId="9" borderId="7" xfId="2" applyFont="1" applyFill="1" applyBorder="1" applyAlignment="1">
      <alignment horizontal="center" vertical="center" wrapText="1"/>
    </xf>
    <xf numFmtId="0" fontId="3" fillId="0" borderId="6" xfId="2" applyFont="1" applyBorder="1"/>
    <xf numFmtId="0" fontId="3" fillId="0" borderId="6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4" fillId="0" borderId="6" xfId="2" applyFont="1" applyBorder="1"/>
    <xf numFmtId="0" fontId="20" fillId="2" borderId="21" xfId="0" applyFont="1" applyFill="1" applyBorder="1"/>
    <xf numFmtId="0" fontId="11" fillId="2" borderId="22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20" fillId="2" borderId="24" xfId="0" applyFont="1" applyFill="1" applyBorder="1"/>
    <xf numFmtId="0" fontId="26" fillId="2" borderId="0" xfId="0" applyFont="1" applyFill="1" applyBorder="1" applyAlignment="1">
      <alignment horizontal="left" indent="4"/>
    </xf>
    <xf numFmtId="0" fontId="26" fillId="2" borderId="0" xfId="0" applyFont="1" applyFill="1" applyBorder="1"/>
    <xf numFmtId="0" fontId="3" fillId="2" borderId="0" xfId="0" applyFont="1" applyFill="1" applyBorder="1"/>
    <xf numFmtId="0" fontId="3" fillId="2" borderId="25" xfId="0" applyFont="1" applyFill="1" applyBorder="1"/>
    <xf numFmtId="0" fontId="11" fillId="2" borderId="24" xfId="0" applyFont="1" applyFill="1" applyBorder="1" applyAlignment="1">
      <alignment horizontal="left" indent="7"/>
    </xf>
    <xf numFmtId="0" fontId="20" fillId="2" borderId="0" xfId="0" applyFont="1" applyFill="1" applyBorder="1" applyAlignment="1"/>
    <xf numFmtId="0" fontId="11" fillId="2" borderId="0" xfId="0" applyFont="1" applyFill="1" applyBorder="1" applyAlignment="1">
      <alignment horizontal="left" indent="2"/>
    </xf>
    <xf numFmtId="0" fontId="20" fillId="2" borderId="0" xfId="0" applyFont="1" applyFill="1" applyBorder="1" applyAlignment="1">
      <alignment horizontal="left" indent="8"/>
    </xf>
    <xf numFmtId="0" fontId="3" fillId="2" borderId="24" xfId="0" applyFont="1" applyFill="1" applyBorder="1"/>
    <xf numFmtId="0" fontId="14" fillId="2" borderId="0" xfId="0" applyFont="1" applyFill="1"/>
    <xf numFmtId="0" fontId="21" fillId="2" borderId="24" xfId="0" applyFont="1" applyFill="1" applyBorder="1" applyAlignment="1">
      <alignment horizontal="left" indent="10"/>
    </xf>
    <xf numFmtId="0" fontId="22" fillId="2" borderId="0" xfId="0" applyFont="1" applyFill="1" applyBorder="1" applyAlignment="1">
      <alignment horizontal="left" indent="1"/>
    </xf>
    <xf numFmtId="0" fontId="23" fillId="2" borderId="0" xfId="0" applyFont="1" applyFill="1" applyBorder="1"/>
    <xf numFmtId="0" fontId="21" fillId="2" borderId="24" xfId="0" applyFont="1" applyFill="1" applyBorder="1" applyAlignment="1">
      <alignment horizontal="left" indent="5"/>
    </xf>
    <xf numFmtId="0" fontId="21" fillId="2" borderId="0" xfId="0" applyFont="1" applyFill="1" applyBorder="1" applyAlignment="1">
      <alignment horizontal="left" indent="7"/>
    </xf>
    <xf numFmtId="0" fontId="21" fillId="2" borderId="0" xfId="0" applyFont="1" applyFill="1" applyBorder="1" applyAlignment="1">
      <alignment horizontal="left" indent="1"/>
    </xf>
    <xf numFmtId="0" fontId="24" fillId="2" borderId="0" xfId="0" applyFont="1" applyFill="1" applyBorder="1"/>
    <xf numFmtId="0" fontId="21" fillId="2" borderId="24" xfId="0" applyFont="1" applyFill="1" applyBorder="1" applyAlignment="1">
      <alignment horizontal="left" indent="4"/>
    </xf>
    <xf numFmtId="0" fontId="24" fillId="2" borderId="0" xfId="0" applyFont="1" applyFill="1" applyBorder="1" applyAlignment="1">
      <alignment horizontal="left" indent="4"/>
    </xf>
    <xf numFmtId="0" fontId="11" fillId="2" borderId="0" xfId="0" applyFont="1" applyFill="1" applyBorder="1"/>
    <xf numFmtId="0" fontId="25" fillId="2" borderId="0" xfId="0" applyFont="1" applyFill="1" applyBorder="1"/>
    <xf numFmtId="0" fontId="34" fillId="2" borderId="10" xfId="0" applyFont="1" applyFill="1" applyBorder="1" applyAlignment="1">
      <alignment horizontal="left" indent="2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left" indent="2"/>
    </xf>
    <xf numFmtId="0" fontId="3" fillId="2" borderId="10" xfId="0" applyFont="1" applyFill="1" applyBorder="1"/>
    <xf numFmtId="0" fontId="34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 indent="4"/>
    </xf>
    <xf numFmtId="0" fontId="11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1" fillId="2" borderId="12" xfId="0" applyFont="1" applyFill="1" applyBorder="1"/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4" fillId="2" borderId="24" xfId="0" applyFont="1" applyFill="1" applyBorder="1"/>
    <xf numFmtId="0" fontId="4" fillId="2" borderId="0" xfId="0" applyFont="1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46" fillId="0" borderId="0" xfId="0" applyFont="1" applyAlignment="1">
      <alignment horizontal="left" indent="6"/>
    </xf>
    <xf numFmtId="0" fontId="46" fillId="0" borderId="0" xfId="0" applyFont="1"/>
    <xf numFmtId="0" fontId="47" fillId="8" borderId="6" xfId="0" applyFont="1" applyFill="1" applyBorder="1" applyAlignment="1">
      <alignment horizontal="center" vertical="center"/>
    </xf>
    <xf numFmtId="0" fontId="47" fillId="8" borderId="6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left" vertical="center" wrapText="1"/>
    </xf>
    <xf numFmtId="0" fontId="47" fillId="4" borderId="6" xfId="0" applyFont="1" applyFill="1" applyBorder="1" applyAlignment="1">
      <alignment horizontal="center" vertical="center"/>
    </xf>
    <xf numFmtId="0" fontId="47" fillId="8" borderId="6" xfId="0" applyFont="1" applyFill="1" applyBorder="1" applyAlignment="1">
      <alignment vertical="center" wrapText="1"/>
    </xf>
    <xf numFmtId="0" fontId="47" fillId="8" borderId="9" xfId="0" applyFont="1" applyFill="1" applyBorder="1" applyAlignment="1">
      <alignment horizontal="center" vertical="center" wrapText="1"/>
    </xf>
    <xf numFmtId="0" fontId="47" fillId="8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7" fillId="2" borderId="6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left" vertical="center"/>
    </xf>
    <xf numFmtId="0" fontId="47" fillId="2" borderId="6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66" fontId="13" fillId="0" borderId="6" xfId="6" applyNumberFormat="1" applyFont="1" applyBorder="1" applyAlignment="1">
      <alignment horizontal="center" vertical="center"/>
    </xf>
    <xf numFmtId="166" fontId="3" fillId="0" borderId="6" xfId="6" applyNumberFormat="1" applyFont="1" applyBorder="1" applyAlignment="1">
      <alignment horizontal="center" vertical="center"/>
    </xf>
    <xf numFmtId="0" fontId="48" fillId="0" borderId="6" xfId="7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9" fontId="13" fillId="0" borderId="6" xfId="0" applyNumberFormat="1" applyFont="1" applyBorder="1" applyAlignment="1">
      <alignment vertical="center"/>
    </xf>
    <xf numFmtId="0" fontId="48" fillId="0" borderId="6" xfId="7" applyFont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 textRotation="90"/>
    </xf>
    <xf numFmtId="0" fontId="13" fillId="0" borderId="13" xfId="0" applyFont="1" applyBorder="1" applyAlignment="1">
      <alignment vertical="center" textRotation="90" wrapText="1"/>
    </xf>
    <xf numFmtId="0" fontId="13" fillId="0" borderId="6" xfId="0" applyFont="1" applyBorder="1" applyAlignment="1">
      <alignment vertical="center" textRotation="90" wrapText="1"/>
    </xf>
    <xf numFmtId="49" fontId="13" fillId="0" borderId="0" xfId="0" applyNumberFormat="1" applyFont="1"/>
    <xf numFmtId="0" fontId="49" fillId="8" borderId="6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6" fillId="0" borderId="0" xfId="0" applyFont="1" applyAlignment="1">
      <alignment horizontal="left" vertical="center" indent="11"/>
    </xf>
    <xf numFmtId="0" fontId="46" fillId="0" borderId="0" xfId="0" applyFont="1" applyAlignment="1">
      <alignment horizontal="left" vertical="center" indent="4"/>
    </xf>
    <xf numFmtId="0" fontId="4" fillId="0" borderId="0" xfId="2" applyFont="1" applyAlignment="1" applyProtection="1">
      <alignment horizontal="left" indent="7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>
      <alignment horizontal="center" vertical="center"/>
    </xf>
    <xf numFmtId="0" fontId="36" fillId="2" borderId="36" xfId="0" applyFont="1" applyFill="1" applyBorder="1" applyAlignment="1" applyProtection="1">
      <alignment horizontal="left" vertical="center" wrapText="1"/>
    </xf>
    <xf numFmtId="1" fontId="3" fillId="0" borderId="13" xfId="2" applyNumberFormat="1" applyFont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0" fontId="36" fillId="2" borderId="6" xfId="0" applyFont="1" applyFill="1" applyBorder="1" applyAlignment="1" applyProtection="1">
      <alignment horizontal="center" vertical="center" wrapText="1"/>
    </xf>
    <xf numFmtId="4" fontId="36" fillId="2" borderId="37" xfId="0" applyNumberFormat="1" applyFont="1" applyFill="1" applyBorder="1" applyAlignment="1" applyProtection="1">
      <alignment horizontal="right" vertical="center" wrapText="1"/>
    </xf>
    <xf numFmtId="4" fontId="36" fillId="2" borderId="36" xfId="0" applyNumberFormat="1" applyFont="1" applyFill="1" applyBorder="1" applyAlignment="1" applyProtection="1">
      <alignment horizontal="right" vertical="center" wrapText="1"/>
    </xf>
    <xf numFmtId="4" fontId="36" fillId="2" borderId="6" xfId="0" applyNumberFormat="1" applyFont="1" applyFill="1" applyBorder="1" applyAlignment="1" applyProtection="1">
      <alignment horizontal="right" vertical="center" wrapText="1"/>
    </xf>
    <xf numFmtId="0" fontId="3" fillId="2" borderId="6" xfId="2" applyFont="1" applyFill="1" applyBorder="1" applyAlignment="1">
      <alignment horizontal="center" vertical="center"/>
    </xf>
    <xf numFmtId="0" fontId="36" fillId="2" borderId="38" xfId="0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/>
      <protection locked="0"/>
    </xf>
    <xf numFmtId="4" fontId="3" fillId="2" borderId="6" xfId="2" applyNumberFormat="1" applyFont="1" applyFill="1" applyBorder="1" applyAlignment="1" applyProtection="1">
      <alignment vertical="center"/>
      <protection locked="0"/>
    </xf>
    <xf numFmtId="0" fontId="3" fillId="2" borderId="6" xfId="2" applyFont="1" applyFill="1" applyBorder="1" applyAlignment="1" applyProtection="1">
      <alignment vertical="center"/>
      <protection locked="0"/>
    </xf>
    <xf numFmtId="0" fontId="3" fillId="2" borderId="13" xfId="2" applyFont="1" applyFill="1" applyBorder="1" applyAlignment="1" applyProtection="1">
      <alignment vertical="center"/>
      <protection locked="0"/>
    </xf>
    <xf numFmtId="4" fontId="3" fillId="2" borderId="6" xfId="2" applyNumberFormat="1" applyFont="1" applyFill="1" applyBorder="1" applyAlignment="1" applyProtection="1">
      <alignment horizontal="right" vertical="center"/>
      <protection locked="0"/>
    </xf>
    <xf numFmtId="1" fontId="3" fillId="2" borderId="6" xfId="2" applyNumberFormat="1" applyFont="1" applyFill="1" applyBorder="1" applyAlignment="1" applyProtection="1">
      <alignment horizontal="center" vertical="center"/>
      <protection locked="0"/>
    </xf>
    <xf numFmtId="43" fontId="3" fillId="2" borderId="6" xfId="2" applyNumberFormat="1" applyFont="1" applyFill="1" applyBorder="1" applyAlignment="1">
      <alignment horizontal="center"/>
    </xf>
    <xf numFmtId="4" fontId="36" fillId="2" borderId="6" xfId="0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36" fillId="2" borderId="31" xfId="0" applyFont="1" applyFill="1" applyBorder="1" applyAlignment="1" applyProtection="1">
      <alignment horizontal="left" vertical="center" wrapText="1"/>
    </xf>
    <xf numFmtId="14" fontId="36" fillId="2" borderId="6" xfId="0" applyNumberFormat="1" applyFont="1" applyFill="1" applyBorder="1" applyAlignment="1" applyProtection="1">
      <alignment horizontal="center" vertical="center" wrapText="1"/>
    </xf>
    <xf numFmtId="0" fontId="38" fillId="2" borderId="37" xfId="0" applyFont="1" applyFill="1" applyBorder="1" applyAlignment="1" applyProtection="1">
      <alignment horizontal="left" vertical="center" wrapText="1"/>
    </xf>
    <xf numFmtId="0" fontId="38" fillId="2" borderId="36" xfId="0" applyFont="1" applyFill="1" applyBorder="1" applyAlignment="1" applyProtection="1">
      <alignment horizontal="left" vertical="center" wrapText="1"/>
    </xf>
    <xf numFmtId="0" fontId="4" fillId="2" borderId="6" xfId="2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0" fontId="50" fillId="2" borderId="31" xfId="0" applyFont="1" applyFill="1" applyBorder="1" applyAlignment="1" applyProtection="1">
      <alignment horizontal="left" vertical="center"/>
    </xf>
    <xf numFmtId="0" fontId="50" fillId="2" borderId="36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>
      <alignment vertical="center" wrapText="1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1" fontId="1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4" borderId="0" xfId="2" applyFont="1" applyFill="1"/>
    <xf numFmtId="0" fontId="36" fillId="7" borderId="31" xfId="0" applyFont="1" applyFill="1" applyBorder="1" applyAlignment="1" applyProtection="1">
      <alignment horizontal="left" vertical="center" wrapText="1"/>
    </xf>
    <xf numFmtId="0" fontId="36" fillId="7" borderId="36" xfId="0" applyFont="1" applyFill="1" applyBorder="1" applyAlignment="1" applyProtection="1">
      <alignment horizontal="left" vertical="center" wrapText="1"/>
    </xf>
    <xf numFmtId="0" fontId="3" fillId="2" borderId="41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0" xfId="2" applyFont="1" applyFill="1"/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8" fillId="2" borderId="8" xfId="0" applyFont="1" applyFill="1" applyBorder="1" applyAlignment="1" applyProtection="1">
      <alignment horizontal="left" vertical="center"/>
    </xf>
    <xf numFmtId="0" fontId="38" fillId="2" borderId="7" xfId="0" applyFont="1" applyFill="1" applyBorder="1" applyAlignment="1" applyProtection="1">
      <alignment horizontal="right" vertical="center" wrapText="1"/>
    </xf>
    <xf numFmtId="0" fontId="36" fillId="2" borderId="40" xfId="0" applyFont="1" applyFill="1" applyBorder="1" applyAlignment="1" applyProtection="1">
      <alignment horizontal="center" vertical="center" wrapText="1"/>
    </xf>
    <xf numFmtId="0" fontId="4" fillId="2" borderId="0" xfId="2" applyFont="1" applyFill="1"/>
    <xf numFmtId="0" fontId="51" fillId="2" borderId="14" xfId="0" applyFont="1" applyFill="1" applyBorder="1" applyAlignment="1" applyProtection="1">
      <alignment horizontal="left" vertical="center"/>
    </xf>
    <xf numFmtId="0" fontId="51" fillId="2" borderId="9" xfId="0" applyFont="1" applyFill="1" applyBorder="1" applyAlignment="1" applyProtection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36" fillId="2" borderId="12" xfId="0" applyFont="1" applyFill="1" applyBorder="1" applyAlignment="1" applyProtection="1">
      <alignment horizontal="center" vertical="center" wrapText="1"/>
    </xf>
    <xf numFmtId="0" fontId="5" fillId="4" borderId="0" xfId="2" applyFont="1" applyFill="1"/>
    <xf numFmtId="0" fontId="3" fillId="0" borderId="1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6" xfId="2" applyFont="1" applyFill="1" applyBorder="1" applyAlignment="1">
      <alignment horizontal="center"/>
    </xf>
    <xf numFmtId="0" fontId="3" fillId="2" borderId="29" xfId="2" applyFont="1" applyFill="1" applyBorder="1" applyAlignment="1">
      <alignment horizontal="center" vertical="center"/>
    </xf>
    <xf numFmtId="0" fontId="38" fillId="2" borderId="35" xfId="0" applyFont="1" applyFill="1" applyBorder="1" applyAlignment="1" applyProtection="1">
      <alignment horizontal="left" vertical="center" wrapText="1"/>
    </xf>
    <xf numFmtId="0" fontId="38" fillId="2" borderId="34" xfId="0" applyFont="1" applyFill="1" applyBorder="1" applyAlignment="1" applyProtection="1">
      <alignment horizontal="left" vertical="center" wrapText="1"/>
    </xf>
    <xf numFmtId="0" fontId="4" fillId="2" borderId="1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2" fillId="2" borderId="6" xfId="2" applyFont="1" applyFill="1" applyBorder="1" applyAlignment="1">
      <alignment horizontal="center" vertical="center"/>
    </xf>
    <xf numFmtId="0" fontId="49" fillId="2" borderId="6" xfId="0" applyFont="1" applyFill="1" applyBorder="1" applyAlignment="1" applyProtection="1">
      <alignment horizontal="left" vertical="center" wrapText="1"/>
    </xf>
    <xf numFmtId="0" fontId="53" fillId="2" borderId="6" xfId="2" applyFont="1" applyFill="1" applyBorder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49" fillId="2" borderId="8" xfId="0" applyFont="1" applyFill="1" applyBorder="1" applyAlignment="1" applyProtection="1">
      <alignment horizontal="left" vertical="center" wrapText="1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6" fillId="7" borderId="6" xfId="0" applyFont="1" applyFill="1" applyBorder="1" applyAlignment="1" applyProtection="1">
      <alignment horizontal="left" vertical="center" wrapText="1"/>
    </xf>
    <xf numFmtId="0" fontId="36" fillId="7" borderId="32" xfId="0" applyFont="1" applyFill="1" applyBorder="1" applyAlignment="1" applyProtection="1">
      <alignment horizontal="left" vertical="center" wrapText="1"/>
    </xf>
    <xf numFmtId="0" fontId="36" fillId="7" borderId="13" xfId="0" applyFont="1" applyFill="1" applyBorder="1" applyAlignment="1" applyProtection="1">
      <alignment horizontal="left" vertical="center" wrapText="1"/>
    </xf>
    <xf numFmtId="0" fontId="36" fillId="7" borderId="0" xfId="0" applyFont="1" applyFill="1" applyBorder="1" applyAlignment="1" applyProtection="1">
      <alignment horizontal="left" vertical="center" wrapText="1"/>
    </xf>
    <xf numFmtId="0" fontId="3" fillId="0" borderId="13" xfId="2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 wrapText="1"/>
    </xf>
    <xf numFmtId="0" fontId="36" fillId="7" borderId="6" xfId="0" applyFont="1" applyFill="1" applyBorder="1" applyAlignment="1" applyProtection="1">
      <alignment horizontal="center" vertical="center" wrapText="1"/>
    </xf>
    <xf numFmtId="4" fontId="36" fillId="7" borderId="37" xfId="0" applyNumberFormat="1" applyFont="1" applyFill="1" applyBorder="1" applyAlignment="1" applyProtection="1">
      <alignment horizontal="right" vertical="center" wrapText="1"/>
    </xf>
    <xf numFmtId="4" fontId="36" fillId="7" borderId="36" xfId="0" applyNumberFormat="1" applyFont="1" applyFill="1" applyBorder="1" applyAlignment="1" applyProtection="1">
      <alignment horizontal="right" vertical="center" wrapText="1"/>
    </xf>
    <xf numFmtId="4" fontId="36" fillId="7" borderId="6" xfId="0" applyNumberFormat="1" applyFont="1" applyFill="1" applyBorder="1" applyAlignment="1" applyProtection="1">
      <alignment horizontal="center" vertical="center" wrapText="1"/>
    </xf>
    <xf numFmtId="0" fontId="3" fillId="0" borderId="6" xfId="2" applyFont="1" applyBorder="1" applyAlignment="1" applyProtection="1">
      <alignment vertical="center"/>
      <protection locked="0"/>
    </xf>
    <xf numFmtId="1" fontId="3" fillId="0" borderId="6" xfId="2" applyNumberFormat="1" applyFont="1" applyBorder="1" applyAlignment="1" applyProtection="1">
      <alignment horizontal="center" vertical="center"/>
      <protection locked="0"/>
    </xf>
    <xf numFmtId="0" fontId="38" fillId="9" borderId="38" xfId="0" applyFont="1" applyFill="1" applyBorder="1" applyAlignment="1" applyProtection="1">
      <alignment horizontal="left" vertical="center" wrapText="1"/>
    </xf>
    <xf numFmtId="49" fontId="4" fillId="9" borderId="6" xfId="2" applyNumberFormat="1" applyFont="1" applyFill="1" applyBorder="1" applyAlignment="1">
      <alignment horizontal="center" vertical="center" wrapText="1"/>
    </xf>
    <xf numFmtId="0" fontId="38" fillId="9" borderId="6" xfId="0" applyFont="1" applyFill="1" applyBorder="1" applyAlignment="1" applyProtection="1">
      <alignment horizontal="center" vertical="center" wrapText="1"/>
    </xf>
    <xf numFmtId="4" fontId="38" fillId="9" borderId="37" xfId="0" applyNumberFormat="1" applyFont="1" applyFill="1" applyBorder="1" applyAlignment="1" applyProtection="1">
      <alignment horizontal="center" vertical="center" wrapText="1"/>
    </xf>
    <xf numFmtId="4" fontId="38" fillId="9" borderId="31" xfId="0" applyNumberFormat="1" applyFont="1" applyFill="1" applyBorder="1" applyAlignment="1" applyProtection="1">
      <alignment horizontal="center" vertical="center" wrapText="1"/>
    </xf>
    <xf numFmtId="4" fontId="38" fillId="9" borderId="42" xfId="0" applyNumberFormat="1" applyFont="1" applyFill="1" applyBorder="1" applyAlignment="1" applyProtection="1">
      <alignment horizontal="center" vertical="center" wrapText="1"/>
    </xf>
    <xf numFmtId="0" fontId="46" fillId="9" borderId="17" xfId="0" applyFont="1" applyFill="1" applyBorder="1" applyAlignment="1">
      <alignment vertical="center" wrapText="1"/>
    </xf>
    <xf numFmtId="0" fontId="38" fillId="9" borderId="42" xfId="0" applyFont="1" applyFill="1" applyBorder="1" applyAlignment="1" applyProtection="1">
      <alignment vertical="center" wrapText="1"/>
    </xf>
    <xf numFmtId="0" fontId="4" fillId="9" borderId="17" xfId="2" applyFont="1" applyFill="1" applyBorder="1" applyAlignment="1">
      <alignment horizontal="center"/>
    </xf>
    <xf numFmtId="0" fontId="38" fillId="9" borderId="34" xfId="0" applyFont="1" applyFill="1" applyBorder="1" applyAlignment="1" applyProtection="1">
      <alignment horizontal="center" vertical="center" wrapText="1"/>
    </xf>
    <xf numFmtId="0" fontId="4" fillId="9" borderId="14" xfId="2" applyFont="1" applyFill="1" applyBorder="1" applyAlignment="1"/>
    <xf numFmtId="0" fontId="38" fillId="9" borderId="43" xfId="0" applyFont="1" applyFill="1" applyBorder="1" applyAlignment="1" applyProtection="1">
      <alignment horizontal="center" vertical="center" wrapText="1"/>
    </xf>
    <xf numFmtId="2" fontId="4" fillId="9" borderId="17" xfId="2" applyNumberFormat="1" applyFont="1" applyFill="1" applyBorder="1" applyAlignment="1">
      <alignment horizontal="center" vertical="center"/>
    </xf>
    <xf numFmtId="4" fontId="4" fillId="9" borderId="16" xfId="2" applyNumberFormat="1" applyFont="1" applyFill="1" applyBorder="1" applyAlignment="1">
      <alignment vertical="center"/>
    </xf>
    <xf numFmtId="0" fontId="4" fillId="9" borderId="6" xfId="2" applyFont="1" applyFill="1" applyBorder="1" applyAlignment="1" applyProtection="1">
      <alignment vertical="center"/>
      <protection locked="0"/>
    </xf>
    <xf numFmtId="0" fontId="4" fillId="9" borderId="13" xfId="2" applyFont="1" applyFill="1" applyBorder="1" applyAlignment="1" applyProtection="1">
      <alignment vertical="center"/>
      <protection locked="0"/>
    </xf>
    <xf numFmtId="0" fontId="4" fillId="9" borderId="6" xfId="2" applyFont="1" applyFill="1" applyBorder="1" applyAlignment="1" applyProtection="1">
      <alignment horizontal="center" vertical="center"/>
      <protection locked="0"/>
    </xf>
    <xf numFmtId="4" fontId="4" fillId="9" borderId="6" xfId="2" applyNumberFormat="1" applyFont="1" applyFill="1" applyBorder="1" applyAlignment="1" applyProtection="1">
      <alignment horizontal="right" vertical="center"/>
      <protection locked="0"/>
    </xf>
    <xf numFmtId="1" fontId="4" fillId="9" borderId="6" xfId="2" applyNumberFormat="1" applyFont="1" applyFill="1" applyBorder="1" applyAlignment="1" applyProtection="1">
      <alignment horizontal="center" vertical="center"/>
      <protection locked="0"/>
    </xf>
    <xf numFmtId="0" fontId="4" fillId="9" borderId="0" xfId="2" applyFont="1" applyFill="1"/>
    <xf numFmtId="0" fontId="4" fillId="9" borderId="6" xfId="2" applyFont="1" applyFill="1" applyBorder="1"/>
    <xf numFmtId="14" fontId="36" fillId="2" borderId="37" xfId="0" applyNumberFormat="1" applyFont="1" applyFill="1" applyBorder="1" applyAlignment="1" applyProtection="1">
      <alignment horizontal="center" vertical="center" wrapText="1"/>
    </xf>
    <xf numFmtId="4" fontId="36" fillId="2" borderId="31" xfId="0" applyNumberFormat="1" applyFont="1" applyFill="1" applyBorder="1" applyAlignment="1" applyProtection="1">
      <alignment horizontal="right" vertical="center" wrapText="1"/>
    </xf>
    <xf numFmtId="4" fontId="36" fillId="2" borderId="31" xfId="0" applyNumberFormat="1" applyFont="1" applyFill="1" applyBorder="1" applyAlignment="1" applyProtection="1">
      <alignment horizontal="center" vertical="center" wrapText="1"/>
    </xf>
    <xf numFmtId="0" fontId="3" fillId="2" borderId="16" xfId="2" applyFont="1" applyFill="1" applyBorder="1" applyAlignment="1">
      <alignment vertical="center" wrapText="1"/>
    </xf>
    <xf numFmtId="0" fontId="36" fillId="2" borderId="31" xfId="0" applyFont="1" applyFill="1" applyBorder="1" applyAlignment="1" applyProtection="1">
      <alignment vertical="center" wrapText="1"/>
    </xf>
    <xf numFmtId="0" fontId="3" fillId="2" borderId="16" xfId="2" applyFont="1" applyFill="1" applyBorder="1" applyAlignment="1">
      <alignment horizontal="center"/>
    </xf>
    <xf numFmtId="0" fontId="36" fillId="2" borderId="31" xfId="0" applyFont="1" applyFill="1" applyBorder="1" applyAlignment="1" applyProtection="1">
      <alignment horizontal="center" vertical="center" wrapText="1"/>
    </xf>
    <xf numFmtId="0" fontId="3" fillId="2" borderId="8" xfId="2" applyFont="1" applyFill="1" applyBorder="1" applyAlignment="1"/>
    <xf numFmtId="43" fontId="4" fillId="2" borderId="6" xfId="2" applyNumberFormat="1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 vertical="center"/>
    </xf>
    <xf numFmtId="0" fontId="38" fillId="2" borderId="43" xfId="0" applyFont="1" applyFill="1" applyBorder="1" applyAlignment="1" applyProtection="1">
      <alignment horizontal="left" vertical="center" wrapText="1"/>
    </xf>
    <xf numFmtId="0" fontId="38" fillId="2" borderId="39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53" fillId="2" borderId="29" xfId="2" applyFont="1" applyFill="1" applyBorder="1" applyAlignment="1">
      <alignment horizontal="center" vertical="center"/>
    </xf>
    <xf numFmtId="0" fontId="49" fillId="2" borderId="35" xfId="0" applyFont="1" applyFill="1" applyBorder="1" applyAlignment="1" applyProtection="1">
      <alignment horizontal="left" vertical="center"/>
    </xf>
    <xf numFmtId="0" fontId="49" fillId="2" borderId="34" xfId="0" applyFont="1" applyFill="1" applyBorder="1" applyAlignment="1" applyProtection="1">
      <alignment horizontal="left" vertical="center" wrapText="1"/>
    </xf>
    <xf numFmtId="0" fontId="53" fillId="2" borderId="13" xfId="2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36" fillId="2" borderId="37" xfId="0" applyFont="1" applyFill="1" applyBorder="1" applyAlignment="1" applyProtection="1">
      <alignment horizontal="left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14" fontId="36" fillId="2" borderId="31" xfId="0" applyNumberFormat="1" applyFont="1" applyFill="1" applyBorder="1" applyAlignment="1" applyProtection="1">
      <alignment horizontal="center" vertical="center" wrapText="1"/>
    </xf>
    <xf numFmtId="4" fontId="3" fillId="2" borderId="13" xfId="2" applyNumberFormat="1" applyFont="1" applyFill="1" applyBorder="1" applyAlignment="1" applyProtection="1">
      <alignment vertical="center"/>
      <protection locked="0"/>
    </xf>
    <xf numFmtId="0" fontId="3" fillId="2" borderId="6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right" vertical="center"/>
    </xf>
    <xf numFmtId="49" fontId="3" fillId="2" borderId="16" xfId="2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0" fontId="36" fillId="2" borderId="36" xfId="0" applyFont="1" applyFill="1" applyBorder="1" applyAlignment="1" applyProtection="1">
      <alignment vertical="center" wrapText="1"/>
    </xf>
    <xf numFmtId="1" fontId="5" fillId="2" borderId="6" xfId="2" applyNumberFormat="1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/>
    <xf numFmtId="4" fontId="3" fillId="2" borderId="16" xfId="2" applyNumberFormat="1" applyFont="1" applyFill="1" applyBorder="1" applyAlignment="1">
      <alignment vertical="center"/>
    </xf>
    <xf numFmtId="0" fontId="38" fillId="9" borderId="37" xfId="0" applyFont="1" applyFill="1" applyBorder="1" applyAlignment="1" applyProtection="1">
      <alignment horizontal="left" vertical="center" wrapText="1"/>
    </xf>
    <xf numFmtId="49" fontId="4" fillId="9" borderId="16" xfId="2" applyNumberFormat="1" applyFont="1" applyFill="1" applyBorder="1" applyAlignment="1">
      <alignment horizontal="center" vertical="center" wrapText="1"/>
    </xf>
    <xf numFmtId="0" fontId="38" fillId="9" borderId="31" xfId="0" applyFont="1" applyFill="1" applyBorder="1" applyAlignment="1" applyProtection="1">
      <alignment horizontal="center" vertical="center" wrapText="1"/>
    </xf>
    <xf numFmtId="0" fontId="46" fillId="9" borderId="16" xfId="0" applyFont="1" applyFill="1" applyBorder="1" applyAlignment="1">
      <alignment vertical="center" wrapText="1"/>
    </xf>
    <xf numFmtId="0" fontId="38" fillId="9" borderId="31" xfId="0" applyFont="1" applyFill="1" applyBorder="1" applyAlignment="1" applyProtection="1">
      <alignment vertical="center" wrapText="1"/>
    </xf>
    <xf numFmtId="0" fontId="4" fillId="9" borderId="16" xfId="2" applyFont="1" applyFill="1" applyBorder="1" applyAlignment="1">
      <alignment horizontal="center"/>
    </xf>
    <xf numFmtId="0" fontId="38" fillId="9" borderId="33" xfId="0" applyFont="1" applyFill="1" applyBorder="1" applyAlignment="1" applyProtection="1">
      <alignment horizontal="center" vertical="center" wrapText="1"/>
    </xf>
    <xf numFmtId="0" fontId="4" fillId="9" borderId="6" xfId="2" applyFont="1" applyFill="1" applyBorder="1" applyAlignment="1"/>
    <xf numFmtId="0" fontId="38" fillId="9" borderId="37" xfId="0" applyFont="1" applyFill="1" applyBorder="1" applyAlignment="1" applyProtection="1">
      <alignment horizontal="center" vertical="center" wrapText="1"/>
    </xf>
    <xf numFmtId="2" fontId="4" fillId="9" borderId="16" xfId="2" applyNumberFormat="1" applyFont="1" applyFill="1" applyBorder="1" applyAlignment="1">
      <alignment horizontal="center" vertical="center"/>
    </xf>
    <xf numFmtId="0" fontId="46" fillId="0" borderId="6" xfId="0" applyFont="1" applyBorder="1" applyAlignment="1"/>
    <xf numFmtId="0" fontId="36" fillId="2" borderId="38" xfId="0" applyFont="1" applyFill="1" applyBorder="1" applyAlignment="1" applyProtection="1">
      <alignment horizontal="left" vertical="center" wrapText="1"/>
    </xf>
    <xf numFmtId="0" fontId="36" fillId="2" borderId="37" xfId="0" applyFont="1" applyFill="1" applyBorder="1" applyAlignment="1" applyProtection="1">
      <alignment horizontal="center" vertical="center" wrapText="1"/>
    </xf>
    <xf numFmtId="164" fontId="36" fillId="2" borderId="31" xfId="0" applyNumberFormat="1" applyFont="1" applyFill="1" applyBorder="1" applyAlignment="1" applyProtection="1">
      <alignment horizontal="right" vertical="center" wrapText="1"/>
    </xf>
    <xf numFmtId="164" fontId="36" fillId="2" borderId="31" xfId="0" applyNumberFormat="1" applyFont="1" applyFill="1" applyBorder="1" applyAlignment="1" applyProtection="1">
      <alignment horizontal="center" vertical="center" wrapText="1"/>
    </xf>
    <xf numFmtId="43" fontId="4" fillId="9" borderId="6" xfId="2" applyNumberFormat="1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vertical="center"/>
    </xf>
    <xf numFmtId="0" fontId="3" fillId="0" borderId="7" xfId="2" applyFont="1" applyBorder="1"/>
    <xf numFmtId="9" fontId="3" fillId="0" borderId="6" xfId="4" applyFont="1" applyBorder="1"/>
    <xf numFmtId="10" fontId="3" fillId="0" borderId="6" xfId="2" applyNumberFormat="1" applyFont="1" applyBorder="1"/>
    <xf numFmtId="43" fontId="5" fillId="2" borderId="6" xfId="2" applyNumberFormat="1" applyFont="1" applyFill="1" applyBorder="1" applyAlignment="1">
      <alignment horizontal="center"/>
    </xf>
    <xf numFmtId="0" fontId="3" fillId="0" borderId="30" xfId="2" applyFont="1" applyBorder="1" applyAlignment="1">
      <alignment vertical="center" wrapText="1"/>
    </xf>
    <xf numFmtId="0" fontId="36" fillId="2" borderId="47" xfId="0" applyFont="1" applyFill="1" applyBorder="1" applyAlignment="1" applyProtection="1">
      <alignment horizontal="left" vertical="center" wrapText="1"/>
    </xf>
    <xf numFmtId="49" fontId="3" fillId="2" borderId="48" xfId="2" applyNumberFormat="1" applyFont="1" applyFill="1" applyBorder="1" applyAlignment="1">
      <alignment horizontal="center" vertical="center" wrapText="1"/>
    </xf>
    <xf numFmtId="14" fontId="36" fillId="2" borderId="41" xfId="0" applyNumberFormat="1" applyFont="1" applyFill="1" applyBorder="1" applyAlignment="1" applyProtection="1">
      <alignment horizontal="center" vertical="center" wrapText="1"/>
    </xf>
    <xf numFmtId="4" fontId="36" fillId="2" borderId="41" xfId="0" applyNumberFormat="1" applyFont="1" applyFill="1" applyBorder="1" applyAlignment="1" applyProtection="1">
      <alignment horizontal="right" vertical="center" wrapText="1"/>
    </xf>
    <xf numFmtId="4" fontId="36" fillId="2" borderId="41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vertical="center" wrapText="1"/>
    </xf>
    <xf numFmtId="0" fontId="36" fillId="2" borderId="33" xfId="0" applyFont="1" applyFill="1" applyBorder="1" applyAlignment="1" applyProtection="1">
      <alignment vertical="center" wrapText="1"/>
    </xf>
    <xf numFmtId="0" fontId="3" fillId="2" borderId="48" xfId="2" applyFont="1" applyFill="1" applyBorder="1" applyAlignment="1">
      <alignment horizontal="center"/>
    </xf>
    <xf numFmtId="0" fontId="36" fillId="2" borderId="41" xfId="0" applyFont="1" applyFill="1" applyBorder="1" applyAlignment="1" applyProtection="1">
      <alignment horizontal="center" vertical="center" wrapText="1"/>
    </xf>
    <xf numFmtId="0" fontId="3" fillId="0" borderId="13" xfId="2" applyFont="1" applyBorder="1"/>
    <xf numFmtId="0" fontId="38" fillId="9" borderId="6" xfId="0" applyFont="1" applyFill="1" applyBorder="1" applyAlignment="1" applyProtection="1">
      <alignment horizontal="left" vertical="center" wrapText="1"/>
    </xf>
    <xf numFmtId="4" fontId="38" fillId="9" borderId="6" xfId="0" applyNumberFormat="1" applyFont="1" applyFill="1" applyBorder="1" applyAlignment="1" applyProtection="1">
      <alignment horizontal="center" vertical="center" wrapText="1"/>
    </xf>
    <xf numFmtId="0" fontId="46" fillId="9" borderId="6" xfId="0" applyFont="1" applyFill="1" applyBorder="1" applyAlignment="1">
      <alignment vertical="center" wrapText="1"/>
    </xf>
    <xf numFmtId="0" fontId="38" fillId="9" borderId="6" xfId="0" applyFont="1" applyFill="1" applyBorder="1" applyAlignment="1" applyProtection="1">
      <alignment vertical="center" wrapText="1"/>
    </xf>
    <xf numFmtId="0" fontId="4" fillId="9" borderId="6" xfId="2" applyFont="1" applyFill="1" applyBorder="1" applyAlignment="1">
      <alignment horizontal="center"/>
    </xf>
    <xf numFmtId="0" fontId="38" fillId="9" borderId="13" xfId="0" applyFont="1" applyFill="1" applyBorder="1" applyAlignment="1" applyProtection="1">
      <alignment horizontal="center" vertical="center" wrapText="1"/>
    </xf>
    <xf numFmtId="0" fontId="4" fillId="9" borderId="13" xfId="2" applyFont="1" applyFill="1" applyBorder="1" applyAlignment="1"/>
    <xf numFmtId="0" fontId="38" fillId="9" borderId="47" xfId="0" applyFont="1" applyFill="1" applyBorder="1" applyAlignment="1" applyProtection="1">
      <alignment horizontal="center" vertical="center" wrapText="1"/>
    </xf>
    <xf numFmtId="2" fontId="4" fillId="9" borderId="48" xfId="2" applyNumberFormat="1" applyFont="1" applyFill="1" applyBorder="1" applyAlignment="1">
      <alignment horizontal="center" vertical="center"/>
    </xf>
    <xf numFmtId="4" fontId="4" fillId="9" borderId="48" xfId="2" applyNumberFormat="1" applyFont="1" applyFill="1" applyBorder="1" applyAlignment="1">
      <alignment vertical="center"/>
    </xf>
    <xf numFmtId="0" fontId="4" fillId="9" borderId="13" xfId="2" applyFont="1" applyFill="1" applyBorder="1" applyAlignment="1" applyProtection="1">
      <alignment horizontal="center" vertical="center"/>
      <protection locked="0"/>
    </xf>
    <xf numFmtId="4" fontId="4" fillId="9" borderId="13" xfId="2" applyNumberFormat="1" applyFont="1" applyFill="1" applyBorder="1" applyAlignment="1" applyProtection="1">
      <alignment horizontal="right" vertical="center"/>
      <protection locked="0"/>
    </xf>
    <xf numFmtId="1" fontId="4" fillId="9" borderId="13" xfId="2" applyNumberFormat="1" applyFont="1" applyFill="1" applyBorder="1" applyAlignment="1" applyProtection="1">
      <alignment horizontal="center" vertical="center"/>
      <protection locked="0"/>
    </xf>
    <xf numFmtId="43" fontId="4" fillId="9" borderId="13" xfId="2" applyNumberFormat="1" applyFont="1" applyFill="1" applyBorder="1" applyAlignment="1">
      <alignment horizontal="center"/>
    </xf>
    <xf numFmtId="0" fontId="4" fillId="9" borderId="1" xfId="2" applyFont="1" applyFill="1" applyBorder="1"/>
    <xf numFmtId="9" fontId="4" fillId="9" borderId="6" xfId="4" applyFont="1" applyFill="1" applyBorder="1"/>
    <xf numFmtId="43" fontId="3" fillId="2" borderId="6" xfId="2" applyNumberFormat="1" applyFont="1" applyFill="1" applyBorder="1"/>
    <xf numFmtId="43" fontId="5" fillId="2" borderId="6" xfId="2" applyNumberFormat="1" applyFont="1" applyFill="1" applyBorder="1"/>
    <xf numFmtId="0" fontId="36" fillId="2" borderId="33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center" vertical="center"/>
      <protection locked="0"/>
    </xf>
    <xf numFmtId="4" fontId="3" fillId="2" borderId="0" xfId="2" applyNumberFormat="1" applyFont="1" applyFill="1" applyBorder="1" applyAlignment="1" applyProtection="1">
      <alignment vertical="center"/>
      <protection locked="0"/>
    </xf>
    <xf numFmtId="0" fontId="38" fillId="9" borderId="31" xfId="0" applyFont="1" applyFill="1" applyBorder="1" applyAlignment="1" applyProtection="1">
      <alignment horizontal="left" vertical="center" wrapText="1"/>
    </xf>
    <xf numFmtId="3" fontId="38" fillId="9" borderId="31" xfId="0" applyNumberFormat="1" applyFont="1" applyFill="1" applyBorder="1" applyAlignment="1" applyProtection="1">
      <alignment horizontal="center" vertical="center" wrapText="1"/>
    </xf>
    <xf numFmtId="43" fontId="4" fillId="9" borderId="6" xfId="2" applyNumberFormat="1" applyFont="1" applyFill="1" applyBorder="1"/>
    <xf numFmtId="0" fontId="3" fillId="9" borderId="6" xfId="2" applyFont="1" applyFill="1" applyBorder="1" applyAlignment="1">
      <alignment horizontal="left"/>
    </xf>
    <xf numFmtId="0" fontId="4" fillId="9" borderId="6" xfId="2" applyFont="1" applyFill="1" applyBorder="1" applyAlignment="1">
      <alignment horizontal="left"/>
    </xf>
    <xf numFmtId="3" fontId="4" fillId="9" borderId="6" xfId="2" applyNumberFormat="1" applyFont="1" applyFill="1" applyBorder="1"/>
    <xf numFmtId="4" fontId="4" fillId="9" borderId="6" xfId="2" applyNumberFormat="1" applyFont="1" applyFill="1" applyBorder="1" applyAlignment="1">
      <alignment horizontal="right"/>
    </xf>
    <xf numFmtId="4" fontId="4" fillId="9" borderId="6" xfId="2" applyNumberFormat="1" applyFont="1" applyFill="1" applyBorder="1" applyAlignment="1">
      <alignment horizontal="center"/>
    </xf>
    <xf numFmtId="0" fontId="3" fillId="9" borderId="0" xfId="2" applyFont="1" applyFill="1"/>
    <xf numFmtId="0" fontId="50" fillId="16" borderId="6" xfId="0" applyFont="1" applyFill="1" applyBorder="1" applyAlignment="1" applyProtection="1">
      <alignment horizontal="left" vertical="center"/>
    </xf>
    <xf numFmtId="0" fontId="3" fillId="16" borderId="6" xfId="2" applyFont="1" applyFill="1" applyBorder="1" applyAlignment="1">
      <alignment horizontal="left"/>
    </xf>
    <xf numFmtId="49" fontId="3" fillId="0" borderId="16" xfId="2" applyNumberFormat="1" applyFont="1" applyBorder="1" applyAlignment="1">
      <alignment horizontal="center" vertical="center" wrapText="1"/>
    </xf>
    <xf numFmtId="14" fontId="36" fillId="7" borderId="31" xfId="0" applyNumberFormat="1" applyFont="1" applyFill="1" applyBorder="1" applyAlignment="1" applyProtection="1">
      <alignment horizontal="center" vertical="center" wrapText="1"/>
    </xf>
    <xf numFmtId="4" fontId="36" fillId="7" borderId="31" xfId="0" applyNumberFormat="1" applyFont="1" applyFill="1" applyBorder="1" applyAlignment="1" applyProtection="1">
      <alignment horizontal="right" vertical="center" wrapText="1"/>
    </xf>
    <xf numFmtId="4" fontId="36" fillId="7" borderId="31" xfId="0" applyNumberFormat="1" applyFont="1" applyFill="1" applyBorder="1" applyAlignment="1" applyProtection="1">
      <alignment horizontal="center" vertical="center" wrapText="1"/>
    </xf>
    <xf numFmtId="0" fontId="36" fillId="7" borderId="31" xfId="0" applyFont="1" applyFill="1" applyBorder="1" applyAlignment="1" applyProtection="1">
      <alignment vertical="center" wrapText="1"/>
    </xf>
    <xf numFmtId="0" fontId="3" fillId="0" borderId="16" xfId="2" applyFont="1" applyBorder="1" applyAlignment="1">
      <alignment horizontal="center"/>
    </xf>
    <xf numFmtId="0" fontId="36" fillId="7" borderId="36" xfId="0" applyFont="1" applyFill="1" applyBorder="1" applyAlignment="1" applyProtection="1">
      <alignment horizontal="center" vertical="center" wrapText="1"/>
    </xf>
    <xf numFmtId="0" fontId="36" fillId="7" borderId="37" xfId="0" applyFont="1" applyFill="1" applyBorder="1" applyAlignment="1" applyProtection="1">
      <alignment horizontal="center" vertical="center" wrapText="1"/>
    </xf>
    <xf numFmtId="2" fontId="3" fillId="0" borderId="16" xfId="2" applyNumberFormat="1" applyFont="1" applyBorder="1" applyAlignment="1">
      <alignment horizontal="center" vertical="center"/>
    </xf>
    <xf numFmtId="4" fontId="5" fillId="2" borderId="16" xfId="2" applyNumberFormat="1" applyFont="1" applyFill="1" applyBorder="1" applyAlignment="1"/>
    <xf numFmtId="0" fontId="3" fillId="0" borderId="13" xfId="2" applyFont="1" applyBorder="1" applyAlignment="1" applyProtection="1">
      <alignment vertical="center"/>
      <protection locked="0"/>
    </xf>
    <xf numFmtId="43" fontId="3" fillId="0" borderId="6" xfId="2" applyNumberFormat="1" applyFont="1" applyBorder="1" applyAlignment="1">
      <alignment horizontal="center"/>
    </xf>
    <xf numFmtId="14" fontId="3" fillId="2" borderId="41" xfId="0" applyNumberFormat="1" applyFont="1" applyFill="1" applyBorder="1" applyAlignment="1" applyProtection="1">
      <alignment horizontal="center" vertical="center" wrapText="1"/>
    </xf>
    <xf numFmtId="4" fontId="3" fillId="2" borderId="41" xfId="0" applyNumberFormat="1" applyFont="1" applyFill="1" applyBorder="1" applyAlignment="1" applyProtection="1">
      <alignment horizontal="right" vertical="center" wrapText="1"/>
    </xf>
    <xf numFmtId="4" fontId="3" fillId="2" borderId="41" xfId="0" applyNumberFormat="1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2" fontId="3" fillId="2" borderId="16" xfId="2" applyNumberFormat="1" applyFont="1" applyFill="1" applyBorder="1" applyAlignment="1">
      <alignment horizontal="center" vertical="center"/>
    </xf>
    <xf numFmtId="0" fontId="38" fillId="9" borderId="8" xfId="0" applyFont="1" applyFill="1" applyBorder="1" applyAlignment="1" applyProtection="1">
      <alignment horizontal="right" vertical="center" wrapText="1"/>
    </xf>
    <xf numFmtId="0" fontId="4" fillId="9" borderId="6" xfId="0" applyFont="1" applyFill="1" applyBorder="1" applyAlignment="1" applyProtection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0" fontId="4" fillId="9" borderId="6" xfId="0" applyFont="1" applyFill="1" applyBorder="1" applyAlignment="1" applyProtection="1">
      <alignment vertical="center" wrapText="1"/>
    </xf>
    <xf numFmtId="2" fontId="4" fillId="9" borderId="6" xfId="2" applyNumberFormat="1" applyFont="1" applyFill="1" applyBorder="1" applyAlignment="1">
      <alignment horizontal="center" vertical="center"/>
    </xf>
    <xf numFmtId="4" fontId="4" fillId="9" borderId="6" xfId="2" applyNumberFormat="1" applyFont="1" applyFill="1" applyBorder="1" applyAlignment="1"/>
    <xf numFmtId="4" fontId="36" fillId="7" borderId="37" xfId="0" applyNumberFormat="1" applyFont="1" applyFill="1" applyBorder="1" applyAlignment="1" applyProtection="1">
      <alignment horizontal="center" vertical="center" wrapText="1"/>
    </xf>
    <xf numFmtId="49" fontId="3" fillId="0" borderId="44" xfId="2" applyNumberFormat="1" applyFont="1" applyBorder="1" applyAlignment="1">
      <alignment horizontal="center" vertical="center" wrapText="1"/>
    </xf>
    <xf numFmtId="0" fontId="36" fillId="7" borderId="41" xfId="0" applyFont="1" applyFill="1" applyBorder="1" applyAlignment="1" applyProtection="1">
      <alignment horizontal="center" vertical="center" wrapText="1"/>
    </xf>
    <xf numFmtId="0" fontId="3" fillId="0" borderId="45" xfId="2" applyFont="1" applyBorder="1" applyAlignment="1">
      <alignment horizontal="center" vertical="center"/>
    </xf>
    <xf numFmtId="0" fontId="36" fillId="7" borderId="33" xfId="0" applyFont="1" applyFill="1" applyBorder="1" applyAlignment="1" applyProtection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2" fontId="3" fillId="2" borderId="46" xfId="2" applyNumberFormat="1" applyFont="1" applyFill="1" applyBorder="1" applyAlignment="1">
      <alignment horizontal="center" vertical="center"/>
    </xf>
    <xf numFmtId="4" fontId="5" fillId="2" borderId="6" xfId="2" applyNumberFormat="1" applyFont="1" applyFill="1" applyBorder="1" applyAlignment="1">
      <alignment vertical="center"/>
    </xf>
    <xf numFmtId="4" fontId="36" fillId="7" borderId="43" xfId="0" applyNumberFormat="1" applyFont="1" applyFill="1" applyBorder="1" applyAlignment="1" applyProtection="1">
      <alignment horizontal="center" vertical="center" wrapText="1"/>
    </xf>
    <xf numFmtId="4" fontId="36" fillId="7" borderId="41" xfId="0" applyNumberFormat="1" applyFont="1" applyFill="1" applyBorder="1" applyAlignment="1" applyProtection="1">
      <alignment horizontal="center" vertical="center" wrapText="1"/>
    </xf>
    <xf numFmtId="3" fontId="36" fillId="7" borderId="41" xfId="0" applyNumberFormat="1" applyFont="1" applyFill="1" applyBorder="1" applyAlignment="1" applyProtection="1">
      <alignment horizontal="center" vertical="center" wrapText="1"/>
    </xf>
    <xf numFmtId="0" fontId="38" fillId="8" borderId="32" xfId="0" applyFont="1" applyFill="1" applyBorder="1" applyAlignment="1" applyProtection="1">
      <alignment horizontal="left" vertical="center" wrapText="1"/>
    </xf>
    <xf numFmtId="49" fontId="4" fillId="8" borderId="6" xfId="2" applyNumberFormat="1" applyFont="1" applyFill="1" applyBorder="1" applyAlignment="1">
      <alignment horizontal="center" vertical="center" wrapText="1"/>
    </xf>
    <xf numFmtId="0" fontId="38" fillId="8" borderId="6" xfId="0" applyFont="1" applyFill="1" applyBorder="1" applyAlignment="1" applyProtection="1">
      <alignment horizontal="center" vertical="center" wrapText="1"/>
    </xf>
    <xf numFmtId="4" fontId="38" fillId="8" borderId="43" xfId="0" applyNumberFormat="1" applyFont="1" applyFill="1" applyBorder="1" applyAlignment="1" applyProtection="1">
      <alignment horizontal="center" vertical="center" wrapText="1"/>
    </xf>
    <xf numFmtId="3" fontId="36" fillId="2" borderId="31" xfId="0" applyNumberFormat="1" applyFont="1" applyFill="1" applyBorder="1" applyAlignment="1" applyProtection="1">
      <alignment horizontal="right" vertical="center" wrapText="1"/>
    </xf>
    <xf numFmtId="164" fontId="4" fillId="9" borderId="6" xfId="2" applyNumberFormat="1" applyFont="1" applyFill="1" applyBorder="1"/>
    <xf numFmtId="3" fontId="36" fillId="2" borderId="31" xfId="0" applyNumberFormat="1" applyFont="1" applyFill="1" applyBorder="1" applyAlignment="1" applyProtection="1">
      <alignment horizontal="center" vertical="center" wrapText="1"/>
    </xf>
    <xf numFmtId="0" fontId="3" fillId="2" borderId="7" xfId="2" applyFont="1" applyFill="1" applyBorder="1"/>
    <xf numFmtId="4" fontId="3" fillId="0" borderId="7" xfId="2" applyNumberFormat="1" applyFont="1" applyBorder="1"/>
    <xf numFmtId="0" fontId="4" fillId="9" borderId="7" xfId="2" applyFont="1" applyFill="1" applyBorder="1"/>
    <xf numFmtId="0" fontId="3" fillId="9" borderId="7" xfId="2" applyFont="1" applyFill="1" applyBorder="1"/>
    <xf numFmtId="43" fontId="3" fillId="0" borderId="7" xfId="2" applyNumberFormat="1" applyFont="1" applyBorder="1"/>
    <xf numFmtId="43" fontId="4" fillId="8" borderId="9" xfId="2" applyNumberFormat="1" applyFont="1" applyFill="1" applyBorder="1"/>
    <xf numFmtId="167" fontId="3" fillId="0" borderId="6" xfId="4" applyNumberFormat="1" applyFont="1" applyBorder="1"/>
    <xf numFmtId="167" fontId="3" fillId="0" borderId="6" xfId="2" applyNumberFormat="1" applyFont="1" applyBorder="1"/>
    <xf numFmtId="167" fontId="3" fillId="2" borderId="6" xfId="2" applyNumberFormat="1" applyFont="1" applyFill="1" applyBorder="1"/>
    <xf numFmtId="9" fontId="3" fillId="2" borderId="6" xfId="4" applyFont="1" applyFill="1" applyBorder="1"/>
    <xf numFmtId="9" fontId="3" fillId="2" borderId="6" xfId="2" applyNumberFormat="1" applyFont="1" applyFill="1" applyBorder="1"/>
    <xf numFmtId="9" fontId="4" fillId="2" borderId="6" xfId="4" applyFont="1" applyFill="1" applyBorder="1"/>
    <xf numFmtId="9" fontId="4" fillId="2" borderId="6" xfId="2" applyNumberFormat="1" applyFont="1" applyFill="1" applyBorder="1"/>
    <xf numFmtId="9" fontId="4" fillId="0" borderId="6" xfId="4" applyFont="1" applyBorder="1"/>
    <xf numFmtId="0" fontId="4" fillId="0" borderId="6" xfId="2" applyFont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3" fillId="0" borderId="0" xfId="5" applyFont="1" applyBorder="1" applyAlignment="1" applyProtection="1"/>
    <xf numFmtId="0" fontId="3" fillId="0" borderId="0" xfId="5" applyFont="1" applyBorder="1" applyAlignment="1" applyProtection="1">
      <alignment horizontal="left"/>
    </xf>
    <xf numFmtId="0" fontId="36" fillId="0" borderId="0" xfId="0" applyFont="1" applyAlignment="1">
      <alignment horizontal="left"/>
    </xf>
    <xf numFmtId="166" fontId="38" fillId="2" borderId="0" xfId="6" applyNumberFormat="1" applyFont="1" applyFill="1" applyAlignment="1">
      <alignment horizontal="center"/>
    </xf>
    <xf numFmtId="166" fontId="4" fillId="13" borderId="7" xfId="6" applyNumberFormat="1" applyFont="1" applyFill="1" applyBorder="1" applyAlignment="1">
      <alignment horizontal="center" vertical="center"/>
    </xf>
    <xf numFmtId="166" fontId="4" fillId="13" borderId="12" xfId="6" applyNumberFormat="1" applyFont="1" applyFill="1" applyBorder="1" applyAlignment="1">
      <alignment horizontal="center" vertical="center" wrapText="1"/>
    </xf>
    <xf numFmtId="166" fontId="4" fillId="13" borderId="12" xfId="6" applyNumberFormat="1" applyFont="1" applyFill="1" applyBorder="1" applyAlignment="1">
      <alignment horizontal="center" vertical="center"/>
    </xf>
    <xf numFmtId="166" fontId="4" fillId="13" borderId="8" xfId="6" applyNumberFormat="1" applyFont="1" applyFill="1" applyBorder="1" applyAlignment="1">
      <alignment horizontal="center" vertical="center" wrapText="1"/>
    </xf>
    <xf numFmtId="166" fontId="38" fillId="2" borderId="7" xfId="6" applyNumberFormat="1" applyFont="1" applyFill="1" applyBorder="1" applyAlignment="1">
      <alignment horizontal="center" vertical="center"/>
    </xf>
    <xf numFmtId="166" fontId="38" fillId="2" borderId="12" xfId="6" applyNumberFormat="1" applyFont="1" applyFill="1" applyBorder="1" applyAlignment="1">
      <alignment horizontal="center" vertical="center"/>
    </xf>
    <xf numFmtId="166" fontId="38" fillId="2" borderId="8" xfId="6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166" fontId="38" fillId="9" borderId="7" xfId="6" applyNumberFormat="1" applyFont="1" applyFill="1" applyBorder="1" applyAlignment="1">
      <alignment horizontal="center" vertical="center"/>
    </xf>
    <xf numFmtId="166" fontId="38" fillId="9" borderId="12" xfId="6" applyNumberFormat="1" applyFont="1" applyFill="1" applyBorder="1" applyAlignment="1">
      <alignment horizontal="center" vertical="center" wrapText="1"/>
    </xf>
    <xf numFmtId="166" fontId="38" fillId="9" borderId="8" xfId="6" applyNumberFormat="1" applyFont="1" applyFill="1" applyBorder="1" applyAlignment="1">
      <alignment horizontal="center" vertical="center" wrapText="1"/>
    </xf>
    <xf numFmtId="166" fontId="38" fillId="14" borderId="14" xfId="6" applyNumberFormat="1" applyFont="1" applyFill="1" applyBorder="1" applyAlignment="1">
      <alignment horizontal="center" vertical="center" wrapText="1"/>
    </xf>
    <xf numFmtId="166" fontId="36" fillId="15" borderId="6" xfId="6" applyNumberFormat="1" applyFont="1" applyFill="1" applyBorder="1" applyAlignment="1">
      <alignment horizontal="center" vertical="center" wrapText="1"/>
    </xf>
    <xf numFmtId="166" fontId="36" fillId="6" borderId="6" xfId="6" applyNumberFormat="1" applyFont="1" applyFill="1" applyBorder="1" applyAlignment="1">
      <alignment horizontal="center" vertical="center" wrapText="1"/>
    </xf>
    <xf numFmtId="43" fontId="38" fillId="14" borderId="6" xfId="6" applyFont="1" applyFill="1" applyBorder="1" applyAlignment="1">
      <alignment horizontal="center" vertical="center" wrapText="1"/>
    </xf>
    <xf numFmtId="166" fontId="38" fillId="9" borderId="10" xfId="6" applyNumberFormat="1" applyFont="1" applyFill="1" applyBorder="1" applyAlignment="1">
      <alignment horizontal="center" vertical="center" wrapText="1"/>
    </xf>
    <xf numFmtId="166" fontId="38" fillId="14" borderId="14" xfId="6" applyNumberFormat="1" applyFont="1" applyFill="1" applyBorder="1" applyAlignment="1">
      <alignment horizontal="center" vertical="center" wrapText="1"/>
    </xf>
    <xf numFmtId="0" fontId="13" fillId="2" borderId="6" xfId="0" applyFont="1" applyFill="1" applyBorder="1"/>
    <xf numFmtId="0" fontId="46" fillId="0" borderId="6" xfId="0" applyFont="1" applyBorder="1"/>
    <xf numFmtId="0" fontId="46" fillId="2" borderId="6" xfId="0" applyFont="1" applyFill="1" applyBorder="1"/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55" fillId="0" borderId="6" xfId="9" applyFont="1" applyFill="1" applyBorder="1" applyAlignment="1">
      <alignment vertical="top"/>
    </xf>
    <xf numFmtId="170" fontId="13" fillId="0" borderId="6" xfId="6" applyNumberFormat="1" applyFont="1" applyFill="1" applyBorder="1"/>
    <xf numFmtId="43" fontId="46" fillId="0" borderId="6" xfId="0" applyNumberFormat="1" applyFont="1" applyBorder="1"/>
    <xf numFmtId="169" fontId="13" fillId="0" borderId="6" xfId="0" applyNumberFormat="1" applyFont="1" applyBorder="1"/>
    <xf numFmtId="169" fontId="46" fillId="0" borderId="6" xfId="0" applyNumberFormat="1" applyFont="1" applyBorder="1"/>
    <xf numFmtId="43" fontId="55" fillId="0" borderId="6" xfId="6" applyFont="1" applyFill="1" applyBorder="1" applyAlignment="1">
      <alignment vertical="top"/>
    </xf>
    <xf numFmtId="170" fontId="13" fillId="0" borderId="6" xfId="0" applyNumberFormat="1" applyFont="1" applyBorder="1"/>
    <xf numFmtId="170" fontId="46" fillId="0" borderId="6" xfId="0" applyNumberFormat="1" applyFont="1" applyBorder="1"/>
    <xf numFmtId="1" fontId="13" fillId="0" borderId="6" xfId="0" applyNumberFormat="1" applyFont="1" applyBorder="1"/>
    <xf numFmtId="0" fontId="3" fillId="0" borderId="6" xfId="2" applyFont="1" applyBorder="1" applyAlignment="1">
      <alignment horizontal="right"/>
    </xf>
    <xf numFmtId="168" fontId="3" fillId="2" borderId="6" xfId="2" applyNumberFormat="1" applyFont="1" applyFill="1" applyBorder="1" applyAlignment="1" applyProtection="1">
      <alignment horizontal="right" vertical="center"/>
      <protection locked="0"/>
    </xf>
    <xf numFmtId="168" fontId="4" fillId="9" borderId="6" xfId="2" applyNumberFormat="1" applyFont="1" applyFill="1" applyBorder="1" applyAlignment="1" applyProtection="1">
      <alignment horizontal="right" vertical="center"/>
      <protection locked="0"/>
    </xf>
    <xf numFmtId="168" fontId="3" fillId="0" borderId="6" xfId="2" applyNumberFormat="1" applyFont="1" applyBorder="1" applyAlignment="1" applyProtection="1">
      <alignment horizontal="right" vertical="center"/>
      <protection locked="0"/>
    </xf>
    <xf numFmtId="168" fontId="38" fillId="8" borderId="43" xfId="0" applyNumberFormat="1" applyFont="1" applyFill="1" applyBorder="1" applyAlignment="1" applyProtection="1">
      <alignment horizontal="center" vertical="center" wrapText="1"/>
    </xf>
    <xf numFmtId="4" fontId="4" fillId="0" borderId="6" xfId="2" applyNumberFormat="1" applyFont="1" applyBorder="1"/>
    <xf numFmtId="4" fontId="3" fillId="0" borderId="6" xfId="2" applyNumberFormat="1" applyFont="1" applyBorder="1" applyAlignment="1">
      <alignment horizontal="center"/>
    </xf>
    <xf numFmtId="14" fontId="3" fillId="0" borderId="6" xfId="2" applyNumberFormat="1" applyFont="1" applyBorder="1"/>
    <xf numFmtId="171" fontId="3" fillId="0" borderId="6" xfId="2" applyNumberFormat="1" applyFont="1" applyBorder="1" applyAlignment="1">
      <alignment horizontal="center"/>
    </xf>
    <xf numFmtId="0" fontId="36" fillId="6" borderId="36" xfId="0" applyFont="1" applyFill="1" applyBorder="1" applyAlignment="1" applyProtection="1">
      <alignment horizontal="left" vertical="center" wrapText="1"/>
    </xf>
    <xf numFmtId="0" fontId="3" fillId="6" borderId="6" xfId="2" applyFont="1" applyFill="1" applyBorder="1" applyAlignment="1">
      <alignment vertical="center" wrapText="1"/>
    </xf>
    <xf numFmtId="14" fontId="36" fillId="6" borderId="37" xfId="0" applyNumberFormat="1" applyFont="1" applyFill="1" applyBorder="1" applyAlignment="1" applyProtection="1">
      <alignment horizontal="center" vertical="center" wrapText="1"/>
    </xf>
    <xf numFmtId="3" fontId="36" fillId="6" borderId="31" xfId="0" applyNumberFormat="1" applyFont="1" applyFill="1" applyBorder="1" applyAlignment="1" applyProtection="1">
      <alignment horizontal="right" vertical="center" wrapText="1"/>
    </xf>
    <xf numFmtId="0" fontId="36" fillId="6" borderId="31" xfId="0" applyFont="1" applyFill="1" applyBorder="1" applyAlignment="1" applyProtection="1">
      <alignment horizontal="left" vertical="center" wrapText="1"/>
    </xf>
    <xf numFmtId="14" fontId="36" fillId="6" borderId="31" xfId="0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/>
      <protection locked="0"/>
    </xf>
    <xf numFmtId="168" fontId="3" fillId="2" borderId="6" xfId="2" applyNumberFormat="1" applyFont="1" applyFill="1" applyBorder="1" applyAlignment="1" applyProtection="1">
      <alignment horizontal="center" vertical="center"/>
      <protection locked="0"/>
    </xf>
    <xf numFmtId="3" fontId="4" fillId="9" borderId="6" xfId="2" applyNumberFormat="1" applyFont="1" applyFill="1" applyBorder="1" applyAlignment="1" applyProtection="1">
      <alignment horizontal="center" vertical="center"/>
      <protection locked="0"/>
    </xf>
    <xf numFmtId="168" fontId="4" fillId="9" borderId="6" xfId="2" applyNumberFormat="1" applyFont="1" applyFill="1" applyBorder="1" applyAlignment="1" applyProtection="1">
      <alignment horizontal="center" vertical="center"/>
      <protection locked="0"/>
    </xf>
    <xf numFmtId="4" fontId="3" fillId="2" borderId="6" xfId="2" applyNumberFormat="1" applyFont="1" applyFill="1" applyBorder="1" applyAlignment="1" applyProtection="1">
      <alignment horizontal="center" vertical="center"/>
      <protection locked="0"/>
    </xf>
    <xf numFmtId="4" fontId="4" fillId="9" borderId="13" xfId="2" applyNumberFormat="1" applyFont="1" applyFill="1" applyBorder="1" applyAlignment="1" applyProtection="1">
      <alignment horizontal="center" vertical="center"/>
      <protection locked="0"/>
    </xf>
    <xf numFmtId="168" fontId="3" fillId="0" borderId="6" xfId="2" applyNumberFormat="1" applyFont="1" applyBorder="1" applyAlignment="1" applyProtection="1">
      <alignment horizontal="center" vertical="center"/>
      <protection locked="0"/>
    </xf>
    <xf numFmtId="2" fontId="3" fillId="0" borderId="6" xfId="2" applyNumberFormat="1" applyFont="1" applyBorder="1" applyAlignment="1">
      <alignment horizontal="center"/>
    </xf>
    <xf numFmtId="2" fontId="4" fillId="0" borderId="6" xfId="2" applyNumberFormat="1" applyFont="1" applyBorder="1" applyAlignment="1">
      <alignment horizontal="center"/>
    </xf>
    <xf numFmtId="4" fontId="4" fillId="0" borderId="6" xfId="2" applyNumberFormat="1" applyFont="1" applyBorder="1" applyAlignment="1">
      <alignment horizontal="center"/>
    </xf>
    <xf numFmtId="2" fontId="13" fillId="2" borderId="6" xfId="0" applyNumberFormat="1" applyFont="1" applyFill="1" applyBorder="1"/>
    <xf numFmtId="3" fontId="36" fillId="7" borderId="31" xfId="0" applyNumberFormat="1" applyFont="1" applyFill="1" applyBorder="1" applyAlignment="1" applyProtection="1">
      <alignment horizontal="center" vertical="center" wrapText="1"/>
    </xf>
    <xf numFmtId="3" fontId="36" fillId="7" borderId="37" xfId="0" applyNumberFormat="1" applyFont="1" applyFill="1" applyBorder="1" applyAlignment="1" applyProtection="1">
      <alignment horizontal="center" vertical="center" wrapText="1"/>
    </xf>
    <xf numFmtId="171" fontId="4" fillId="0" borderId="6" xfId="2" applyNumberFormat="1" applyFont="1" applyBorder="1" applyAlignment="1">
      <alignment horizontal="center"/>
    </xf>
    <xf numFmtId="0" fontId="4" fillId="0" borderId="6" xfId="2" applyFont="1" applyBorder="1" applyAlignment="1">
      <alignment horizontal="right"/>
    </xf>
    <xf numFmtId="0" fontId="4" fillId="0" borderId="6" xfId="2" applyFont="1" applyBorder="1" applyAlignment="1">
      <alignment horizontal="center"/>
    </xf>
    <xf numFmtId="171" fontId="13" fillId="2" borderId="6" xfId="0" applyNumberFormat="1" applyFont="1" applyFill="1" applyBorder="1"/>
    <xf numFmtId="0" fontId="47" fillId="4" borderId="6" xfId="0" applyFont="1" applyFill="1" applyBorder="1" applyAlignment="1">
      <alignment horizontal="center" vertical="center" wrapText="1"/>
    </xf>
    <xf numFmtId="0" fontId="3" fillId="9" borderId="13" xfId="2" applyFont="1" applyFill="1" applyBorder="1" applyAlignment="1" applyProtection="1">
      <alignment horizontal="center" vertical="center" wrapText="1"/>
      <protection locked="0"/>
    </xf>
    <xf numFmtId="0" fontId="36" fillId="7" borderId="6" xfId="0" applyFont="1" applyFill="1" applyBorder="1" applyAlignment="1" applyProtection="1">
      <alignment horizontal="center" vertical="center" wrapText="1"/>
    </xf>
    <xf numFmtId="0" fontId="3" fillId="9" borderId="7" xfId="2" applyFont="1" applyFill="1" applyBorder="1" applyAlignment="1">
      <alignment horizontal="center" vertical="center" wrapText="1"/>
    </xf>
    <xf numFmtId="2" fontId="46" fillId="0" borderId="6" xfId="0" applyNumberFormat="1" applyFont="1" applyBorder="1"/>
    <xf numFmtId="1" fontId="13" fillId="2" borderId="6" xfId="0" applyNumberFormat="1" applyFont="1" applyFill="1" applyBorder="1"/>
    <xf numFmtId="164" fontId="7" fillId="0" borderId="6" xfId="2" applyNumberFormat="1" applyFont="1" applyBorder="1" applyAlignment="1">
      <alignment horizontal="center" vertical="center" wrapText="1"/>
    </xf>
    <xf numFmtId="164" fontId="43" fillId="0" borderId="6" xfId="0" applyNumberFormat="1" applyFont="1" applyBorder="1"/>
    <xf numFmtId="0" fontId="19" fillId="0" borderId="16" xfId="0" applyFont="1" applyBorder="1" applyAlignment="1">
      <alignment horizontal="center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left" vertical="center"/>
    </xf>
    <xf numFmtId="0" fontId="47" fillId="4" borderId="7" xfId="0" applyFont="1" applyFill="1" applyBorder="1" applyAlignment="1">
      <alignment horizontal="left" vertical="center"/>
    </xf>
    <xf numFmtId="0" fontId="47" fillId="4" borderId="12" xfId="0" applyFont="1" applyFill="1" applyBorder="1" applyAlignment="1">
      <alignment horizontal="left" vertical="center"/>
    </xf>
    <xf numFmtId="0" fontId="47" fillId="4" borderId="8" xfId="0" applyFont="1" applyFill="1" applyBorder="1" applyAlignment="1">
      <alignment horizontal="left" vertical="center"/>
    </xf>
    <xf numFmtId="0" fontId="47" fillId="4" borderId="6" xfId="0" applyFont="1" applyFill="1" applyBorder="1" applyAlignment="1">
      <alignment vertical="center" wrapText="1"/>
    </xf>
    <xf numFmtId="0" fontId="47" fillId="8" borderId="6" xfId="0" applyFont="1" applyFill="1" applyBorder="1" applyAlignment="1">
      <alignment horizontal="center" vertical="center" wrapText="1"/>
    </xf>
    <xf numFmtId="0" fontId="47" fillId="8" borderId="6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44" fillId="4" borderId="13" xfId="0" applyFont="1" applyFill="1" applyBorder="1" applyAlignment="1">
      <alignment horizontal="center" vertical="center" wrapText="1"/>
    </xf>
    <xf numFmtId="0" fontId="44" fillId="4" borderId="14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44" fillId="4" borderId="12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50" fillId="9" borderId="7" xfId="0" applyFont="1" applyFill="1" applyBorder="1" applyAlignment="1" applyProtection="1">
      <alignment horizontal="center" vertical="center"/>
    </xf>
    <xf numFmtId="0" fontId="50" fillId="9" borderId="8" xfId="0" applyFont="1" applyFill="1" applyBorder="1" applyAlignment="1" applyProtection="1">
      <alignment horizontal="center" vertical="center"/>
    </xf>
    <xf numFmtId="0" fontId="51" fillId="4" borderId="7" xfId="0" applyFont="1" applyFill="1" applyBorder="1" applyAlignment="1" applyProtection="1">
      <alignment horizontal="center" vertical="center" wrapText="1"/>
    </xf>
    <xf numFmtId="0" fontId="51" fillId="4" borderId="8" xfId="0" applyFont="1" applyFill="1" applyBorder="1" applyAlignment="1" applyProtection="1">
      <alignment horizontal="center" vertical="center" wrapText="1"/>
    </xf>
    <xf numFmtId="0" fontId="51" fillId="9" borderId="7" xfId="0" applyFont="1" applyFill="1" applyBorder="1" applyAlignment="1" applyProtection="1">
      <alignment horizontal="center" vertical="center" wrapText="1"/>
    </xf>
    <xf numFmtId="0" fontId="51" fillId="9" borderId="8" xfId="0" applyFont="1" applyFill="1" applyBorder="1" applyAlignment="1" applyProtection="1">
      <alignment horizontal="center" vertical="center" wrapText="1"/>
    </xf>
    <xf numFmtId="0" fontId="3" fillId="9" borderId="13" xfId="2" applyFont="1" applyFill="1" applyBorder="1" applyAlignment="1" applyProtection="1">
      <alignment horizontal="center" vertical="center" wrapText="1"/>
      <protection locked="0"/>
    </xf>
    <xf numFmtId="0" fontId="3" fillId="9" borderId="14" xfId="2" applyFont="1" applyFill="1" applyBorder="1" applyAlignment="1" applyProtection="1">
      <alignment horizontal="center" vertical="center" wrapText="1"/>
      <protection locked="0"/>
    </xf>
    <xf numFmtId="0" fontId="3" fillId="9" borderId="13" xfId="2" applyFont="1" applyFill="1" applyBorder="1" applyAlignment="1">
      <alignment horizontal="center" vertical="center"/>
    </xf>
    <xf numFmtId="0" fontId="3" fillId="9" borderId="14" xfId="2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 wrapText="1"/>
    </xf>
    <xf numFmtId="0" fontId="47" fillId="4" borderId="12" xfId="0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 applyProtection="1">
      <alignment horizontal="center" vertical="center" wrapText="1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9" borderId="13" xfId="2" applyFont="1" applyFill="1" applyBorder="1" applyAlignment="1">
      <alignment horizontal="center" vertical="center" wrapText="1"/>
    </xf>
    <xf numFmtId="0" fontId="3" fillId="9" borderId="14" xfId="2" applyFont="1" applyFill="1" applyBorder="1" applyAlignment="1">
      <alignment horizontal="center" vertical="center" wrapText="1"/>
    </xf>
    <xf numFmtId="0" fontId="3" fillId="9" borderId="29" xfId="2" applyFont="1" applyFill="1" applyBorder="1" applyAlignment="1" applyProtection="1">
      <alignment horizontal="center" vertical="center" wrapText="1"/>
      <protection locked="0"/>
    </xf>
    <xf numFmtId="0" fontId="3" fillId="9" borderId="6" xfId="2" applyFont="1" applyFill="1" applyBorder="1" applyAlignment="1">
      <alignment horizontal="center" wrapText="1"/>
    </xf>
    <xf numFmtId="0" fontId="3" fillId="9" borderId="29" xfId="2" applyFont="1" applyFill="1" applyBorder="1" applyAlignment="1">
      <alignment horizontal="center" vertical="center" wrapText="1"/>
    </xf>
    <xf numFmtId="0" fontId="3" fillId="9" borderId="7" xfId="2" applyFont="1" applyFill="1" applyBorder="1" applyAlignment="1">
      <alignment horizontal="center" vertical="center" wrapText="1"/>
    </xf>
    <xf numFmtId="0" fontId="3" fillId="9" borderId="12" xfId="2" applyFont="1" applyFill="1" applyBorder="1" applyAlignment="1">
      <alignment horizontal="center" vertical="center" wrapText="1"/>
    </xf>
    <xf numFmtId="0" fontId="3" fillId="9" borderId="8" xfId="2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vertical="center" wrapText="1"/>
    </xf>
    <xf numFmtId="0" fontId="39" fillId="3" borderId="6" xfId="0" applyFont="1" applyFill="1" applyBorder="1" applyAlignment="1">
      <alignment vertical="center" wrapText="1"/>
    </xf>
    <xf numFmtId="43" fontId="38" fillId="14" borderId="13" xfId="6" applyFont="1" applyFill="1" applyBorder="1" applyAlignment="1">
      <alignment horizontal="center" vertical="center" wrapText="1"/>
    </xf>
    <xf numFmtId="43" fontId="38" fillId="14" borderId="29" xfId="6" applyFont="1" applyFill="1" applyBorder="1" applyAlignment="1">
      <alignment horizontal="center" vertical="center" wrapText="1"/>
    </xf>
    <xf numFmtId="43" fontId="38" fillId="14" borderId="14" xfId="6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horizontal="center" vertical="center" wrapText="1"/>
    </xf>
    <xf numFmtId="0" fontId="38" fillId="4" borderId="29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vertical="center" wrapText="1"/>
    </xf>
    <xf numFmtId="0" fontId="38" fillId="4" borderId="29" xfId="0" applyFont="1" applyFill="1" applyBorder="1" applyAlignment="1">
      <alignment vertical="center" wrapText="1"/>
    </xf>
    <xf numFmtId="0" fontId="38" fillId="4" borderId="14" xfId="0" applyFont="1" applyFill="1" applyBorder="1" applyAlignment="1">
      <alignment vertical="center" wrapText="1"/>
    </xf>
    <xf numFmtId="0" fontId="38" fillId="4" borderId="13" xfId="0" applyFont="1" applyFill="1" applyBorder="1" applyAlignment="1">
      <alignment horizontal="left" vertical="center" wrapText="1"/>
    </xf>
    <xf numFmtId="0" fontId="38" fillId="4" borderId="29" xfId="0" applyFont="1" applyFill="1" applyBorder="1" applyAlignment="1">
      <alignment horizontal="left" vertical="center" wrapText="1"/>
    </xf>
    <xf numFmtId="0" fontId="38" fillId="4" borderId="14" xfId="0" applyFont="1" applyFill="1" applyBorder="1" applyAlignment="1">
      <alignment horizontal="left" vertical="center" wrapText="1"/>
    </xf>
    <xf numFmtId="43" fontId="38" fillId="14" borderId="1" xfId="6" applyFont="1" applyFill="1" applyBorder="1" applyAlignment="1">
      <alignment horizontal="center" vertical="center"/>
    </xf>
    <xf numFmtId="43" fontId="38" fillId="14" borderId="3" xfId="6" applyFont="1" applyFill="1" applyBorder="1" applyAlignment="1">
      <alignment horizontal="center" vertical="center"/>
    </xf>
    <xf numFmtId="43" fontId="38" fillId="14" borderId="4" xfId="6" applyFont="1" applyFill="1" applyBorder="1" applyAlignment="1">
      <alignment horizontal="center" vertical="center"/>
    </xf>
    <xf numFmtId="43" fontId="38" fillId="14" borderId="5" xfId="6" applyFont="1" applyFill="1" applyBorder="1" applyAlignment="1">
      <alignment horizontal="center" vertical="center"/>
    </xf>
    <xf numFmtId="43" fontId="38" fillId="14" borderId="9" xfId="6" applyFont="1" applyFill="1" applyBorder="1" applyAlignment="1">
      <alignment horizontal="center" vertical="center"/>
    </xf>
    <xf numFmtId="43" fontId="38" fillId="14" borderId="11" xfId="6" applyFont="1" applyFill="1" applyBorder="1" applyAlignment="1">
      <alignment horizontal="center" vertical="center"/>
    </xf>
    <xf numFmtId="43" fontId="54" fillId="4" borderId="13" xfId="6" applyFont="1" applyFill="1" applyBorder="1" applyAlignment="1">
      <alignment horizontal="center" vertical="center" wrapText="1"/>
    </xf>
    <xf numFmtId="43" fontId="54" fillId="4" borderId="29" xfId="6" applyFont="1" applyFill="1" applyBorder="1" applyAlignment="1">
      <alignment horizontal="center" vertical="center" wrapText="1"/>
    </xf>
    <xf numFmtId="43" fontId="54" fillId="4" borderId="14" xfId="6" applyFont="1" applyFill="1" applyBorder="1" applyAlignment="1">
      <alignment horizontal="center" vertical="center" wrapText="1"/>
    </xf>
    <xf numFmtId="166" fontId="4" fillId="9" borderId="13" xfId="6" applyNumberFormat="1" applyFont="1" applyFill="1" applyBorder="1" applyAlignment="1">
      <alignment horizontal="center" vertical="center" wrapText="1"/>
    </xf>
    <xf numFmtId="166" fontId="4" fillId="9" borderId="29" xfId="6" applyNumberFormat="1" applyFont="1" applyFill="1" applyBorder="1" applyAlignment="1">
      <alignment horizontal="center" vertical="center" wrapText="1"/>
    </xf>
    <xf numFmtId="166" fontId="4" fillId="9" borderId="14" xfId="6" applyNumberFormat="1" applyFont="1" applyFill="1" applyBorder="1" applyAlignment="1">
      <alignment horizontal="center" vertical="center" wrapText="1"/>
    </xf>
    <xf numFmtId="166" fontId="38" fillId="10" borderId="13" xfId="6" applyNumberFormat="1" applyFont="1" applyFill="1" applyBorder="1" applyAlignment="1">
      <alignment horizontal="center" vertical="center" wrapText="1"/>
    </xf>
    <xf numFmtId="166" fontId="38" fillId="10" borderId="29" xfId="6" applyNumberFormat="1" applyFont="1" applyFill="1" applyBorder="1" applyAlignment="1">
      <alignment horizontal="center" vertical="center" wrapText="1"/>
    </xf>
    <xf numFmtId="166" fontId="38" fillId="10" borderId="14" xfId="6" applyNumberFormat="1" applyFont="1" applyFill="1" applyBorder="1" applyAlignment="1">
      <alignment horizontal="center" vertical="center" wrapText="1"/>
    </xf>
    <xf numFmtId="166" fontId="38" fillId="9" borderId="7" xfId="6" applyNumberFormat="1" applyFont="1" applyFill="1" applyBorder="1" applyAlignment="1">
      <alignment horizontal="center" vertical="center" wrapText="1"/>
    </xf>
    <xf numFmtId="166" fontId="38" fillId="9" borderId="12" xfId="6" applyNumberFormat="1" applyFont="1" applyFill="1" applyBorder="1" applyAlignment="1">
      <alignment horizontal="center" vertical="center" wrapText="1"/>
    </xf>
    <xf numFmtId="166" fontId="38" fillId="9" borderId="8" xfId="6" applyNumberFormat="1" applyFont="1" applyFill="1" applyBorder="1" applyAlignment="1">
      <alignment horizontal="center" vertical="center" wrapText="1"/>
    </xf>
    <xf numFmtId="166" fontId="38" fillId="14" borderId="7" xfId="6" applyNumberFormat="1" applyFont="1" applyFill="1" applyBorder="1" applyAlignment="1">
      <alignment horizontal="center" vertical="center" wrapText="1"/>
    </xf>
    <xf numFmtId="166" fontId="38" fillId="14" borderId="12" xfId="6" applyNumberFormat="1" applyFont="1" applyFill="1" applyBorder="1" applyAlignment="1">
      <alignment horizontal="center" vertical="center" wrapText="1"/>
    </xf>
    <xf numFmtId="166" fontId="38" fillId="14" borderId="8" xfId="6" applyNumberFormat="1" applyFont="1" applyFill="1" applyBorder="1" applyAlignment="1">
      <alignment horizontal="center" vertical="center" wrapText="1"/>
    </xf>
    <xf numFmtId="166" fontId="38" fillId="14" borderId="13" xfId="6" applyNumberFormat="1" applyFont="1" applyFill="1" applyBorder="1" applyAlignment="1">
      <alignment horizontal="center" vertical="center" wrapText="1"/>
    </xf>
    <xf numFmtId="166" fontId="38" fillId="14" borderId="29" xfId="6" applyNumberFormat="1" applyFont="1" applyFill="1" applyBorder="1" applyAlignment="1">
      <alignment horizontal="center" vertical="center" wrapText="1"/>
    </xf>
    <xf numFmtId="166" fontId="38" fillId="14" borderId="14" xfId="6" applyNumberFormat="1" applyFont="1" applyFill="1" applyBorder="1" applyAlignment="1">
      <alignment horizontal="center" vertical="center" wrapText="1"/>
    </xf>
    <xf numFmtId="166" fontId="36" fillId="9" borderId="13" xfId="6" applyNumberFormat="1" applyFont="1" applyFill="1" applyBorder="1" applyAlignment="1">
      <alignment horizontal="center" vertical="center" wrapText="1"/>
    </xf>
    <xf numFmtId="166" fontId="36" fillId="9" borderId="29" xfId="6" applyNumberFormat="1" applyFont="1" applyFill="1" applyBorder="1" applyAlignment="1">
      <alignment horizontal="center" vertical="center" wrapText="1"/>
    </xf>
    <xf numFmtId="166" fontId="36" fillId="9" borderId="14" xfId="6" applyNumberFormat="1" applyFont="1" applyFill="1" applyBorder="1" applyAlignment="1">
      <alignment horizontal="center" vertical="center" wrapText="1"/>
    </xf>
    <xf numFmtId="166" fontId="38" fillId="9" borderId="13" xfId="6" applyNumberFormat="1" applyFont="1" applyFill="1" applyBorder="1" applyAlignment="1">
      <alignment horizontal="center" vertical="center" wrapText="1"/>
    </xf>
    <xf numFmtId="166" fontId="38" fillId="9" borderId="29" xfId="6" applyNumberFormat="1" applyFont="1" applyFill="1" applyBorder="1" applyAlignment="1">
      <alignment horizontal="center" vertical="center" wrapText="1"/>
    </xf>
    <xf numFmtId="166" fontId="38" fillId="9" borderId="14" xfId="6" applyNumberFormat="1" applyFont="1" applyFill="1" applyBorder="1" applyAlignment="1">
      <alignment horizontal="center" vertical="center" wrapText="1"/>
    </xf>
    <xf numFmtId="166" fontId="36" fillId="14" borderId="13" xfId="6" applyNumberFormat="1" applyFont="1" applyFill="1" applyBorder="1" applyAlignment="1">
      <alignment horizontal="center" vertical="center" wrapText="1"/>
    </xf>
    <xf numFmtId="166" fontId="36" fillId="14" borderId="29" xfId="6" applyNumberFormat="1" applyFont="1" applyFill="1" applyBorder="1" applyAlignment="1">
      <alignment horizontal="center" vertical="center" wrapText="1"/>
    </xf>
    <xf numFmtId="166" fontId="36" fillId="14" borderId="14" xfId="6" applyNumberFormat="1" applyFont="1" applyFill="1" applyBorder="1" applyAlignment="1">
      <alignment horizontal="center" vertical="center" wrapText="1"/>
    </xf>
    <xf numFmtId="166" fontId="36" fillId="15" borderId="7" xfId="6" applyNumberFormat="1" applyFont="1" applyFill="1" applyBorder="1" applyAlignment="1">
      <alignment horizontal="center" vertical="center" wrapText="1"/>
    </xf>
    <xf numFmtId="166" fontId="36" fillId="15" borderId="12" xfId="6" applyNumberFormat="1" applyFont="1" applyFill="1" applyBorder="1" applyAlignment="1">
      <alignment horizontal="center" vertical="center" wrapText="1"/>
    </xf>
    <xf numFmtId="166" fontId="36" fillId="15" borderId="8" xfId="6" applyNumberFormat="1" applyFont="1" applyFill="1" applyBorder="1" applyAlignment="1">
      <alignment horizontal="center" vertical="center" wrapText="1"/>
    </xf>
    <xf numFmtId="166" fontId="36" fillId="6" borderId="7" xfId="6" applyNumberFormat="1" applyFont="1" applyFill="1" applyBorder="1" applyAlignment="1">
      <alignment horizontal="center" vertical="center" wrapText="1"/>
    </xf>
    <xf numFmtId="166" fontId="36" fillId="6" borderId="12" xfId="6" applyNumberFormat="1" applyFont="1" applyFill="1" applyBorder="1" applyAlignment="1">
      <alignment horizontal="center" vertical="center" wrapText="1"/>
    </xf>
    <xf numFmtId="166" fontId="36" fillId="6" borderId="8" xfId="6" applyNumberFormat="1" applyFont="1" applyFill="1" applyBorder="1" applyAlignment="1">
      <alignment horizontal="center" vertical="center" wrapText="1"/>
    </xf>
    <xf numFmtId="43" fontId="38" fillId="14" borderId="2" xfId="6" applyFont="1" applyFill="1" applyBorder="1" applyAlignment="1">
      <alignment horizontal="center" vertical="center"/>
    </xf>
    <xf numFmtId="43" fontId="38" fillId="14" borderId="0" xfId="6" applyFont="1" applyFill="1" applyBorder="1" applyAlignment="1">
      <alignment horizontal="center" vertical="center"/>
    </xf>
    <xf numFmtId="43" fontId="38" fillId="14" borderId="10" xfId="6" applyFont="1" applyFill="1" applyBorder="1" applyAlignment="1">
      <alignment horizontal="center" vertical="center"/>
    </xf>
    <xf numFmtId="166" fontId="4" fillId="11" borderId="13" xfId="6" applyNumberFormat="1" applyFont="1" applyFill="1" applyBorder="1" applyAlignment="1">
      <alignment horizontal="center" vertical="center" wrapText="1"/>
    </xf>
    <xf numFmtId="166" fontId="4" fillId="11" borderId="29" xfId="6" applyNumberFormat="1" applyFont="1" applyFill="1" applyBorder="1" applyAlignment="1">
      <alignment horizontal="center" vertical="center" wrapText="1"/>
    </xf>
    <xf numFmtId="166" fontId="4" fillId="11" borderId="14" xfId="6" applyNumberFormat="1" applyFont="1" applyFill="1" applyBorder="1" applyAlignment="1">
      <alignment horizontal="center" vertical="center" wrapText="1"/>
    </xf>
    <xf numFmtId="43" fontId="38" fillId="14" borderId="1" xfId="6" applyFont="1" applyFill="1" applyBorder="1" applyAlignment="1">
      <alignment horizontal="center" vertical="center" wrapText="1"/>
    </xf>
    <xf numFmtId="43" fontId="38" fillId="14" borderId="3" xfId="6" applyFont="1" applyFill="1" applyBorder="1" applyAlignment="1">
      <alignment horizontal="center" vertical="center" wrapText="1"/>
    </xf>
    <xf numFmtId="43" fontId="38" fillId="14" borderId="4" xfId="6" applyFont="1" applyFill="1" applyBorder="1" applyAlignment="1">
      <alignment horizontal="center" vertical="center" wrapText="1"/>
    </xf>
    <xf numFmtId="43" fontId="38" fillId="14" borderId="5" xfId="6" applyFont="1" applyFill="1" applyBorder="1" applyAlignment="1">
      <alignment horizontal="center" vertical="center" wrapText="1"/>
    </xf>
    <xf numFmtId="43" fontId="38" fillId="14" borderId="9" xfId="6" applyFont="1" applyFill="1" applyBorder="1" applyAlignment="1">
      <alignment horizontal="center" vertical="center" wrapText="1"/>
    </xf>
    <xf numFmtId="43" fontId="38" fillId="14" borderId="11" xfId="6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0">
    <cellStyle name="Comma" xfId="6" builtinId="3"/>
    <cellStyle name="Hyperlink" xfId="7" builtinId="8"/>
    <cellStyle name="Normal" xfId="0" builtinId="0"/>
    <cellStyle name="Normal 11" xfId="8"/>
    <cellStyle name="Normal 2" xfId="3"/>
    <cellStyle name="Normal 2 2 2" xfId="5"/>
    <cellStyle name="Normal 3" xfId="2"/>
    <cellStyle name="Normal 5 4" xfId="9"/>
    <cellStyle name="Normal_Barilga mayagt" xfId="1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526521</xdr:colOff>
      <xdr:row>4</xdr:row>
      <xdr:rowOff>127236</xdr:rowOff>
    </xdr:from>
    <xdr:to>
      <xdr:col>6</xdr:col>
      <xdr:colOff>0</xdr:colOff>
      <xdr:row>9</xdr:row>
      <xdr:rowOff>97189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70066" y="1166327"/>
          <a:ext cx="685752" cy="126881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yarjargal\Downloads\Chandmani%204-UNELGEENII-Mayagt-%20ZDTG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yarjargal\Downloads\Copy%20of%204-UNELGEENII-Mayagt-EMT%20chandma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igali\Downloads\Du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үүр"/>
      <sheetName val="хяналтын хуудас"/>
      <sheetName val="Тэмдэглэл"/>
      <sheetName val="1"/>
      <sheetName val="2"/>
      <sheetName val="ТӨХ-2"/>
      <sheetName val="3"/>
      <sheetName val="3-ТӨХ"/>
      <sheetName val="4-ТӨХ"/>
      <sheetName val="Тайлан-БОӨ"/>
      <sheetName val="элэгдэл"/>
      <sheetName val="Т-үлд"/>
      <sheetName val="нэгтгэ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J9">
            <v>6584.6330156249996</v>
          </cell>
          <cell r="K9">
            <v>3226.5375744000003</v>
          </cell>
          <cell r="L9">
            <v>16637.7207871875</v>
          </cell>
          <cell r="M9">
            <v>35282.190005999997</v>
          </cell>
          <cell r="N9">
            <v>5838.1632225000003</v>
          </cell>
          <cell r="O9">
            <v>7645.9751759999999</v>
          </cell>
          <cell r="P9">
            <v>6549.4805249999999</v>
          </cell>
          <cell r="Q9">
            <v>8543.5740600000008</v>
          </cell>
          <cell r="R9">
            <v>21425.701395</v>
          </cell>
          <cell r="S9">
            <v>16552.8302625</v>
          </cell>
          <cell r="T9">
            <v>4795.4260462499997</v>
          </cell>
          <cell r="U9">
            <v>7097.2305484500002</v>
          </cell>
          <cell r="V9">
            <v>1791.36544190625</v>
          </cell>
          <cell r="W9">
            <v>4191.6675359999999</v>
          </cell>
          <cell r="X9">
            <v>4402.7140079999999</v>
          </cell>
          <cell r="Y9">
            <v>4402.7140079999999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үүр"/>
      <sheetName val="хяналтын хуудас"/>
      <sheetName val="Тэмдэглэл"/>
      <sheetName val="1"/>
      <sheetName val="2"/>
      <sheetName val="ТӨХ-2"/>
      <sheetName val="3"/>
      <sheetName val="3-ТӨХ"/>
      <sheetName val="4-ТӨХ"/>
      <sheetName val="Тайлан-БОӨ"/>
      <sheetName val="элэгдэл"/>
      <sheetName val="Т-үлд"/>
      <sheetName val="нэгтгэ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үүр"/>
      <sheetName val="хяналтын хуудас"/>
      <sheetName val="Тэмдэглэл"/>
      <sheetName val="1"/>
      <sheetName val="2"/>
      <sheetName val="ТӨХ-2"/>
      <sheetName val="3"/>
      <sheetName val="3-ТӨХ"/>
      <sheetName val="4-ТӨХ"/>
      <sheetName val="Тайлан-БОӨ"/>
      <sheetName val="элэгдэл"/>
      <sheetName val="7"/>
      <sheetName val="нэгтгэ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K35"/>
  <sheetViews>
    <sheetView zoomScale="55" zoomScaleNormal="55" workbookViewId="0">
      <selection activeCell="F12" sqref="F12"/>
    </sheetView>
  </sheetViews>
  <sheetFormatPr defaultRowHeight="14.25" x14ac:dyDescent="0.2"/>
  <cols>
    <col min="1" max="1" width="1.85546875" style="10" customWidth="1"/>
    <col min="2" max="2" width="9.5703125" style="10" customWidth="1"/>
    <col min="3" max="3" width="10" style="10" customWidth="1"/>
    <col min="4" max="7" width="9.140625" style="10"/>
    <col min="8" max="11" width="8" style="10" customWidth="1"/>
    <col min="12" max="16384" width="9.140625" style="10"/>
  </cols>
  <sheetData>
    <row r="1" spans="2:11" ht="20.25" x14ac:dyDescent="0.3">
      <c r="B1" s="177"/>
      <c r="C1" s="178"/>
      <c r="D1" s="178"/>
      <c r="E1" s="179"/>
      <c r="F1" s="179"/>
      <c r="G1" s="179"/>
      <c r="H1" s="179"/>
      <c r="I1" s="179"/>
      <c r="J1" s="179"/>
      <c r="K1" s="180"/>
    </row>
    <row r="2" spans="2:11" ht="20.25" x14ac:dyDescent="0.3">
      <c r="B2" s="181"/>
      <c r="C2" s="182"/>
      <c r="D2" s="183" t="s">
        <v>77</v>
      </c>
      <c r="E2" s="184"/>
      <c r="F2" s="184"/>
      <c r="G2" s="184"/>
      <c r="H2" s="184"/>
      <c r="I2" s="184"/>
      <c r="J2" s="184"/>
      <c r="K2" s="185"/>
    </row>
    <row r="3" spans="2:11" ht="20.25" x14ac:dyDescent="0.3">
      <c r="B3" s="186"/>
      <c r="C3" s="182" t="s">
        <v>76</v>
      </c>
      <c r="D3" s="183"/>
      <c r="E3" s="187"/>
      <c r="F3" s="184"/>
      <c r="G3" s="184"/>
      <c r="H3" s="184"/>
      <c r="I3" s="184"/>
      <c r="J3" s="184"/>
      <c r="K3" s="185"/>
    </row>
    <row r="4" spans="2:11" ht="20.25" x14ac:dyDescent="0.3">
      <c r="B4" s="181" t="s">
        <v>71</v>
      </c>
      <c r="C4" s="184"/>
      <c r="D4" s="184"/>
      <c r="E4" s="187"/>
      <c r="F4" s="184"/>
      <c r="G4" s="184"/>
      <c r="H4" s="184"/>
      <c r="I4" s="184"/>
      <c r="J4" s="184"/>
      <c r="K4" s="185"/>
    </row>
    <row r="5" spans="2:11" ht="20.25" x14ac:dyDescent="0.3">
      <c r="B5" s="181"/>
      <c r="C5" s="188"/>
      <c r="D5" s="184"/>
      <c r="E5" s="189"/>
      <c r="F5" s="184"/>
      <c r="G5" s="184"/>
      <c r="H5" s="184"/>
      <c r="I5" s="184"/>
      <c r="J5" s="184"/>
      <c r="K5" s="185"/>
    </row>
    <row r="6" spans="2:11" ht="20.25" x14ac:dyDescent="0.3">
      <c r="B6" s="181"/>
      <c r="C6" s="184"/>
      <c r="D6" s="184"/>
      <c r="E6" s="189"/>
      <c r="F6" s="184"/>
      <c r="G6" s="184"/>
      <c r="H6" s="184"/>
      <c r="I6" s="184"/>
      <c r="J6" s="184"/>
      <c r="K6" s="185"/>
    </row>
    <row r="7" spans="2:11" ht="20.25" x14ac:dyDescent="0.3">
      <c r="B7" s="181"/>
      <c r="C7" s="184"/>
      <c r="D7" s="184"/>
      <c r="E7" s="189"/>
      <c r="F7" s="184"/>
      <c r="G7" s="184"/>
      <c r="H7" s="184"/>
      <c r="I7" s="184"/>
      <c r="J7" s="184"/>
      <c r="K7" s="185"/>
    </row>
    <row r="8" spans="2:11" ht="20.25" x14ac:dyDescent="0.3">
      <c r="B8" s="181"/>
      <c r="C8" s="184"/>
      <c r="D8" s="184"/>
      <c r="E8" s="189"/>
      <c r="F8" s="184"/>
      <c r="G8" s="184"/>
      <c r="H8" s="184"/>
      <c r="I8" s="184"/>
      <c r="J8" s="184"/>
      <c r="K8" s="185"/>
    </row>
    <row r="9" spans="2:11" ht="20.25" x14ac:dyDescent="0.3">
      <c r="B9" s="181"/>
      <c r="C9" s="184"/>
      <c r="D9" s="184"/>
      <c r="E9" s="189"/>
      <c r="F9" s="184"/>
      <c r="G9" s="184"/>
      <c r="H9" s="184"/>
      <c r="I9" s="184"/>
      <c r="J9" s="184"/>
      <c r="K9" s="185"/>
    </row>
    <row r="10" spans="2:11" ht="20.25" x14ac:dyDescent="0.3">
      <c r="B10" s="190"/>
      <c r="C10" s="184"/>
      <c r="D10" s="184"/>
      <c r="E10" s="189"/>
      <c r="F10" s="184"/>
      <c r="G10" s="184"/>
      <c r="H10" s="184"/>
      <c r="I10" s="184"/>
      <c r="J10" s="184"/>
      <c r="K10" s="185"/>
    </row>
    <row r="11" spans="2:11" x14ac:dyDescent="0.2">
      <c r="B11" s="190"/>
      <c r="C11" s="184"/>
      <c r="D11" s="184"/>
      <c r="E11" s="184"/>
      <c r="F11" s="184"/>
      <c r="G11" s="184"/>
      <c r="H11" s="184"/>
      <c r="I11" s="184"/>
      <c r="J11" s="184"/>
      <c r="K11" s="185"/>
    </row>
    <row r="12" spans="2:11" x14ac:dyDescent="0.2">
      <c r="B12" s="190"/>
      <c r="C12" s="191"/>
      <c r="D12" s="184"/>
      <c r="E12" s="184"/>
      <c r="F12" s="184"/>
      <c r="G12" s="184"/>
      <c r="H12" s="184"/>
      <c r="I12" s="184"/>
      <c r="J12" s="184"/>
      <c r="K12" s="185"/>
    </row>
    <row r="13" spans="2:11" ht="12.75" customHeight="1" x14ac:dyDescent="0.45">
      <c r="B13" s="192"/>
      <c r="C13" s="191"/>
      <c r="D13" s="193"/>
      <c r="E13" s="194"/>
      <c r="F13" s="184"/>
      <c r="G13" s="184"/>
      <c r="H13" s="184"/>
      <c r="I13" s="184"/>
      <c r="J13" s="184"/>
      <c r="K13" s="185"/>
    </row>
    <row r="14" spans="2:11" ht="33.75" x14ac:dyDescent="0.5">
      <c r="B14" s="195" t="s">
        <v>72</v>
      </c>
      <c r="C14" s="196"/>
      <c r="D14" s="197"/>
      <c r="E14" s="198"/>
      <c r="F14" s="184"/>
      <c r="G14" s="184"/>
      <c r="H14" s="184"/>
      <c r="I14" s="184"/>
      <c r="J14" s="184"/>
      <c r="K14" s="185"/>
    </row>
    <row r="15" spans="2:11" ht="33.75" x14ac:dyDescent="0.5">
      <c r="B15" s="199" t="s">
        <v>75</v>
      </c>
      <c r="C15" s="200"/>
      <c r="D15" s="196"/>
      <c r="E15" s="198"/>
      <c r="F15" s="184"/>
      <c r="G15" s="184"/>
      <c r="H15" s="184"/>
      <c r="I15" s="184"/>
      <c r="J15" s="184"/>
      <c r="K15" s="185"/>
    </row>
    <row r="16" spans="2:11" ht="33.75" x14ac:dyDescent="0.5">
      <c r="B16" s="199"/>
      <c r="C16" s="200"/>
      <c r="D16" s="196"/>
      <c r="E16" s="198"/>
      <c r="F16" s="184"/>
      <c r="G16" s="184"/>
      <c r="H16" s="184"/>
      <c r="I16" s="184"/>
      <c r="J16" s="184"/>
      <c r="K16" s="185"/>
    </row>
    <row r="17" spans="2:11" ht="18" x14ac:dyDescent="0.25">
      <c r="B17" s="190"/>
      <c r="C17" s="201" t="s">
        <v>74</v>
      </c>
      <c r="D17" s="202"/>
      <c r="E17" s="184"/>
      <c r="F17" s="184"/>
      <c r="G17" s="184"/>
      <c r="H17" s="184"/>
      <c r="I17" s="184"/>
      <c r="J17" s="184"/>
      <c r="K17" s="185"/>
    </row>
    <row r="18" spans="2:11" ht="18" x14ac:dyDescent="0.25">
      <c r="B18" s="190"/>
      <c r="C18" s="203"/>
      <c r="D18" s="204" t="s">
        <v>550</v>
      </c>
      <c r="E18" s="205"/>
      <c r="F18" s="206"/>
      <c r="G18" s="206"/>
      <c r="H18" s="206"/>
      <c r="I18" s="206"/>
      <c r="J18" s="206"/>
      <c r="K18" s="185"/>
    </row>
    <row r="19" spans="2:11" ht="18" x14ac:dyDescent="0.25">
      <c r="B19" s="190"/>
      <c r="C19" s="207"/>
      <c r="D19" s="208"/>
      <c r="E19" s="209"/>
      <c r="F19" s="210"/>
      <c r="G19" s="210"/>
      <c r="H19" s="210"/>
      <c r="I19" s="210"/>
      <c r="J19" s="210"/>
      <c r="K19" s="185"/>
    </row>
    <row r="20" spans="2:11" ht="18" x14ac:dyDescent="0.25">
      <c r="B20" s="190"/>
      <c r="C20" s="211"/>
      <c r="D20" s="211" t="s">
        <v>270</v>
      </c>
      <c r="E20" s="209"/>
      <c r="F20" s="210"/>
      <c r="G20" s="210"/>
      <c r="H20" s="210"/>
      <c r="I20" s="210"/>
      <c r="J20" s="210"/>
      <c r="K20" s="185"/>
    </row>
    <row r="21" spans="2:11" ht="18" x14ac:dyDescent="0.25">
      <c r="B21" s="190"/>
      <c r="C21" s="184"/>
      <c r="D21" s="184"/>
      <c r="E21" s="212"/>
      <c r="F21" s="184"/>
      <c r="G21" s="184"/>
      <c r="H21" s="184"/>
      <c r="I21" s="184"/>
      <c r="J21" s="184"/>
      <c r="K21" s="185"/>
    </row>
    <row r="22" spans="2:11" ht="18" x14ac:dyDescent="0.25">
      <c r="B22" s="190"/>
      <c r="C22" s="184"/>
      <c r="D22" s="184"/>
      <c r="E22" s="212"/>
      <c r="F22" s="184"/>
      <c r="G22" s="184"/>
      <c r="H22" s="184"/>
      <c r="I22" s="184"/>
      <c r="J22" s="184"/>
      <c r="K22" s="185"/>
    </row>
    <row r="23" spans="2:11" x14ac:dyDescent="0.2">
      <c r="B23" s="190"/>
      <c r="C23" s="184"/>
      <c r="D23" s="184"/>
      <c r="E23" s="184"/>
      <c r="F23" s="184"/>
      <c r="G23" s="184"/>
      <c r="H23" s="184"/>
      <c r="I23" s="184"/>
      <c r="J23" s="184"/>
      <c r="K23" s="185"/>
    </row>
    <row r="24" spans="2:11" x14ac:dyDescent="0.2">
      <c r="B24" s="190"/>
      <c r="C24" s="184"/>
      <c r="D24" s="184"/>
      <c r="E24" s="184"/>
      <c r="F24" s="184"/>
      <c r="G24" s="184"/>
      <c r="H24" s="184"/>
      <c r="I24" s="184"/>
      <c r="J24" s="184"/>
      <c r="K24" s="185"/>
    </row>
    <row r="25" spans="2:11" x14ac:dyDescent="0.2">
      <c r="B25" s="190"/>
      <c r="C25" s="184"/>
      <c r="D25" s="184"/>
      <c r="E25" s="184"/>
      <c r="F25" s="184"/>
      <c r="G25" s="184"/>
      <c r="H25" s="184"/>
      <c r="I25" s="184"/>
      <c r="J25" s="184"/>
      <c r="K25" s="185"/>
    </row>
    <row r="26" spans="2:11" x14ac:dyDescent="0.2">
      <c r="B26" s="190"/>
      <c r="C26" s="184"/>
      <c r="D26" s="184"/>
      <c r="E26" s="184"/>
      <c r="F26" s="184"/>
      <c r="G26" s="184"/>
      <c r="H26" s="184"/>
      <c r="I26" s="184"/>
      <c r="J26" s="184"/>
      <c r="K26" s="185"/>
    </row>
    <row r="27" spans="2:11" x14ac:dyDescent="0.2">
      <c r="B27" s="190"/>
      <c r="C27" s="184"/>
      <c r="D27" s="184"/>
      <c r="E27" s="184"/>
      <c r="F27" s="184"/>
      <c r="G27" s="184"/>
      <c r="H27" s="184"/>
      <c r="I27" s="184"/>
      <c r="J27" s="184"/>
      <c r="K27" s="185"/>
    </row>
    <row r="28" spans="2:11" x14ac:dyDescent="0.2">
      <c r="B28" s="190"/>
      <c r="C28" s="184"/>
      <c r="D28" s="184"/>
      <c r="E28" s="184"/>
      <c r="F28" s="184"/>
      <c r="G28" s="184"/>
      <c r="H28" s="184"/>
      <c r="I28" s="184"/>
      <c r="J28" s="184"/>
      <c r="K28" s="185"/>
    </row>
    <row r="29" spans="2:11" x14ac:dyDescent="0.2">
      <c r="B29" s="190"/>
      <c r="C29" s="184"/>
      <c r="D29" s="184"/>
      <c r="E29" s="184"/>
      <c r="F29" s="184"/>
      <c r="G29" s="184"/>
      <c r="H29" s="184"/>
      <c r="I29" s="184"/>
      <c r="J29" s="184"/>
      <c r="K29" s="185"/>
    </row>
    <row r="30" spans="2:11" x14ac:dyDescent="0.2">
      <c r="B30" s="190"/>
      <c r="C30" s="184"/>
      <c r="D30" s="184"/>
      <c r="E30" s="184"/>
      <c r="F30" s="184"/>
      <c r="G30" s="184"/>
      <c r="H30" s="184"/>
      <c r="I30" s="184"/>
      <c r="J30" s="184"/>
      <c r="K30" s="185"/>
    </row>
    <row r="31" spans="2:11" x14ac:dyDescent="0.2">
      <c r="B31" s="190"/>
      <c r="C31" s="184"/>
      <c r="D31" s="184"/>
      <c r="E31" s="184"/>
      <c r="F31" s="184"/>
      <c r="G31" s="184"/>
      <c r="H31" s="184"/>
      <c r="I31" s="184"/>
      <c r="J31" s="184"/>
      <c r="K31" s="185"/>
    </row>
    <row r="32" spans="2:11" x14ac:dyDescent="0.2">
      <c r="B32" s="190"/>
      <c r="C32" s="184"/>
      <c r="D32" s="184"/>
      <c r="E32" s="184"/>
      <c r="F32" s="184"/>
      <c r="G32" s="184"/>
      <c r="H32" s="184"/>
      <c r="I32" s="184"/>
      <c r="J32" s="184"/>
      <c r="K32" s="185"/>
    </row>
    <row r="33" spans="2:11" ht="15.75" x14ac:dyDescent="0.25">
      <c r="B33" s="190"/>
      <c r="C33" s="184"/>
      <c r="D33" s="184"/>
      <c r="E33" s="184"/>
      <c r="F33" s="213" t="s">
        <v>148</v>
      </c>
      <c r="G33" s="184"/>
      <c r="H33" s="184"/>
      <c r="I33" s="184"/>
      <c r="J33" s="184"/>
      <c r="K33" s="185"/>
    </row>
    <row r="34" spans="2:11" x14ac:dyDescent="0.2">
      <c r="B34" s="214" t="s">
        <v>73</v>
      </c>
      <c r="C34" s="215"/>
      <c r="D34" s="184"/>
      <c r="E34" s="215"/>
      <c r="F34" s="184"/>
      <c r="G34" s="184"/>
      <c r="H34" s="184"/>
      <c r="I34" s="184"/>
      <c r="J34" s="184"/>
      <c r="K34" s="185"/>
    </row>
    <row r="35" spans="2:11" ht="15" thickBot="1" x14ac:dyDescent="0.25">
      <c r="B35" s="102"/>
      <c r="C35" s="103"/>
      <c r="D35" s="103"/>
      <c r="E35" s="103"/>
      <c r="F35" s="103"/>
      <c r="G35" s="103"/>
      <c r="H35" s="103"/>
      <c r="I35" s="103"/>
      <c r="J35" s="103"/>
      <c r="K35" s="104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workbookViewId="0">
      <selection activeCell="L16" sqref="L16"/>
    </sheetView>
  </sheetViews>
  <sheetFormatPr defaultRowHeight="12.75" x14ac:dyDescent="0.2"/>
  <cols>
    <col min="1" max="1" width="4.28515625" style="216" customWidth="1"/>
    <col min="2" max="2" width="8.7109375" style="216" customWidth="1"/>
    <col min="3" max="3" width="9.42578125" style="216" customWidth="1"/>
    <col min="4" max="4" width="8.85546875" style="216" customWidth="1"/>
    <col min="5" max="5" width="8.42578125" style="216" customWidth="1"/>
    <col min="6" max="6" width="15.7109375" style="216" customWidth="1"/>
    <col min="7" max="7" width="9.140625" style="216"/>
    <col min="8" max="8" width="12.5703125" style="216" customWidth="1"/>
    <col min="9" max="10" width="9.140625" style="216"/>
    <col min="11" max="11" width="12.85546875" style="216" customWidth="1"/>
    <col min="12" max="14" width="9.140625" style="216"/>
    <col min="15" max="15" width="11.7109375" style="216" customWidth="1"/>
    <col min="16" max="16" width="13" style="216" customWidth="1"/>
    <col min="17" max="17" width="10.5703125" style="216" customWidth="1"/>
    <col min="18" max="18" width="13.42578125" style="216" customWidth="1"/>
    <col min="19" max="19" width="9.140625" style="216"/>
    <col min="20" max="20" width="12.42578125" style="216" customWidth="1"/>
    <col min="21" max="21" width="12.140625" style="216" customWidth="1"/>
    <col min="22" max="22" width="13.5703125" style="216" customWidth="1"/>
    <col min="23" max="23" width="14.7109375" style="216" customWidth="1"/>
    <col min="24" max="24" width="9.140625" style="216"/>
    <col min="25" max="25" width="14.28515625" style="216" customWidth="1"/>
    <col min="26" max="26" width="15.42578125" style="216" customWidth="1"/>
    <col min="27" max="28" width="9.140625" style="216"/>
    <col min="29" max="29" width="14.42578125" style="216" customWidth="1"/>
    <col min="30" max="30" width="9.5703125" style="216" bestFit="1" customWidth="1"/>
    <col min="31" max="31" width="14.28515625" style="216" customWidth="1"/>
    <col min="32" max="32" width="9.140625" style="216"/>
    <col min="33" max="33" width="12.42578125" style="216" customWidth="1"/>
    <col min="34" max="34" width="15.7109375" style="216" customWidth="1"/>
    <col min="35" max="35" width="9.140625" style="216"/>
    <col min="36" max="36" width="15.7109375" style="216" customWidth="1"/>
    <col min="37" max="37" width="9.28515625" style="216" customWidth="1"/>
    <col min="38" max="38" width="9.140625" style="216"/>
    <col min="39" max="39" width="16.28515625" style="216" customWidth="1"/>
    <col min="40" max="16384" width="9.140625" style="216"/>
  </cols>
  <sheetData>
    <row r="1" spans="1:39" x14ac:dyDescent="0.2">
      <c r="J1" s="217" t="s">
        <v>110</v>
      </c>
    </row>
    <row r="2" spans="1:39" x14ac:dyDescent="0.2">
      <c r="J2" s="216" t="s">
        <v>114</v>
      </c>
    </row>
    <row r="3" spans="1:39" x14ac:dyDescent="0.2">
      <c r="J3" s="218" t="s">
        <v>265</v>
      </c>
    </row>
    <row r="4" spans="1:39" x14ac:dyDescent="0.2">
      <c r="D4" s="220" t="s">
        <v>549</v>
      </c>
      <c r="J4" s="216" t="s">
        <v>266</v>
      </c>
    </row>
    <row r="5" spans="1:39" x14ac:dyDescent="0.2">
      <c r="C5" s="220" t="s">
        <v>264</v>
      </c>
    </row>
    <row r="7" spans="1:39" x14ac:dyDescent="0.2">
      <c r="A7" s="663" t="s">
        <v>18</v>
      </c>
      <c r="B7" s="663" t="s">
        <v>141</v>
      </c>
      <c r="C7" s="663" t="s">
        <v>191</v>
      </c>
      <c r="D7" s="663" t="s">
        <v>192</v>
      </c>
      <c r="E7" s="663" t="s">
        <v>193</v>
      </c>
      <c r="F7" s="696" t="s">
        <v>267</v>
      </c>
      <c r="G7" s="516"/>
      <c r="H7" s="517"/>
      <c r="I7" s="517"/>
      <c r="J7" s="517"/>
      <c r="K7" s="517"/>
      <c r="L7" s="517"/>
      <c r="M7" s="518" t="s">
        <v>269</v>
      </c>
      <c r="N7" s="517"/>
      <c r="O7" s="517"/>
      <c r="P7" s="517"/>
      <c r="Q7" s="517"/>
      <c r="R7" s="517"/>
      <c r="S7" s="517"/>
      <c r="T7" s="517"/>
      <c r="U7" s="517"/>
      <c r="V7" s="518" t="s">
        <v>195</v>
      </c>
      <c r="W7" s="517"/>
      <c r="X7" s="517"/>
      <c r="Y7" s="517"/>
      <c r="Z7" s="519"/>
      <c r="AA7" s="663" t="s">
        <v>196</v>
      </c>
      <c r="AB7" s="520"/>
      <c r="AC7" s="521"/>
      <c r="AD7" s="521"/>
      <c r="AE7" s="521" t="s">
        <v>197</v>
      </c>
      <c r="AF7" s="521"/>
      <c r="AG7" s="521"/>
      <c r="AH7" s="521"/>
      <c r="AI7" s="521"/>
      <c r="AJ7" s="522"/>
      <c r="AK7" s="666" t="s">
        <v>198</v>
      </c>
      <c r="AL7" s="684" t="s">
        <v>199</v>
      </c>
      <c r="AM7" s="666" t="s">
        <v>200</v>
      </c>
    </row>
    <row r="8" spans="1:39" x14ac:dyDescent="0.2">
      <c r="A8" s="664"/>
      <c r="B8" s="664"/>
      <c r="C8" s="664"/>
      <c r="D8" s="664"/>
      <c r="E8" s="664"/>
      <c r="F8" s="697"/>
      <c r="G8" s="669" t="s">
        <v>271</v>
      </c>
      <c r="H8" s="670"/>
      <c r="I8" s="670"/>
      <c r="J8" s="670"/>
      <c r="K8" s="670"/>
      <c r="L8" s="670"/>
      <c r="M8" s="670"/>
      <c r="N8" s="670"/>
      <c r="O8" s="670"/>
      <c r="P8" s="670"/>
      <c r="Q8" s="670"/>
      <c r="R8" s="671"/>
      <c r="S8" s="525" t="s">
        <v>202</v>
      </c>
      <c r="T8" s="526"/>
      <c r="U8" s="526"/>
      <c r="V8" s="525" t="s">
        <v>202</v>
      </c>
      <c r="W8" s="526"/>
      <c r="X8" s="526"/>
      <c r="Y8" s="527"/>
      <c r="Z8" s="666" t="s">
        <v>203</v>
      </c>
      <c r="AA8" s="664"/>
      <c r="AB8" s="672" t="s">
        <v>204</v>
      </c>
      <c r="AC8" s="673"/>
      <c r="AD8" s="673"/>
      <c r="AE8" s="673"/>
      <c r="AF8" s="673"/>
      <c r="AG8" s="674"/>
      <c r="AH8" s="675" t="s">
        <v>205</v>
      </c>
      <c r="AI8" s="533" t="s">
        <v>206</v>
      </c>
      <c r="AJ8" s="666" t="s">
        <v>207</v>
      </c>
      <c r="AK8" s="667"/>
      <c r="AL8" s="685"/>
      <c r="AM8" s="667"/>
    </row>
    <row r="9" spans="1:39" x14ac:dyDescent="0.2">
      <c r="A9" s="664"/>
      <c r="B9" s="664"/>
      <c r="C9" s="664"/>
      <c r="D9" s="664"/>
      <c r="E9" s="664"/>
      <c r="F9" s="697"/>
      <c r="G9" s="678" t="s">
        <v>208</v>
      </c>
      <c r="H9" s="687" t="s">
        <v>209</v>
      </c>
      <c r="I9" s="688"/>
      <c r="J9" s="689"/>
      <c r="K9" s="690" t="s">
        <v>210</v>
      </c>
      <c r="L9" s="691"/>
      <c r="M9" s="692"/>
      <c r="N9" s="678" t="s">
        <v>553</v>
      </c>
      <c r="O9" s="678" t="s">
        <v>556</v>
      </c>
      <c r="P9" s="678" t="s">
        <v>557</v>
      </c>
      <c r="Q9" s="678" t="s">
        <v>272</v>
      </c>
      <c r="R9" s="681" t="s">
        <v>205</v>
      </c>
      <c r="S9" s="678" t="s">
        <v>213</v>
      </c>
      <c r="T9" s="678" t="s">
        <v>214</v>
      </c>
      <c r="U9" s="678" t="s">
        <v>215</v>
      </c>
      <c r="V9" s="678" t="s">
        <v>216</v>
      </c>
      <c r="W9" s="678" t="s">
        <v>217</v>
      </c>
      <c r="X9" s="678" t="s">
        <v>218</v>
      </c>
      <c r="Y9" s="681" t="s">
        <v>212</v>
      </c>
      <c r="Z9" s="667"/>
      <c r="AA9" s="664"/>
      <c r="AB9" s="684" t="s">
        <v>219</v>
      </c>
      <c r="AC9" s="684" t="s">
        <v>220</v>
      </c>
      <c r="AD9" s="684" t="s">
        <v>221</v>
      </c>
      <c r="AE9" s="684" t="s">
        <v>222</v>
      </c>
      <c r="AF9" s="684" t="s">
        <v>218</v>
      </c>
      <c r="AG9" s="684" t="s">
        <v>223</v>
      </c>
      <c r="AH9" s="676"/>
      <c r="AI9" s="684" t="s">
        <v>224</v>
      </c>
      <c r="AJ9" s="667"/>
      <c r="AK9" s="667"/>
      <c r="AL9" s="685"/>
      <c r="AM9" s="667"/>
    </row>
    <row r="10" spans="1:39" ht="24.75" customHeight="1" x14ac:dyDescent="0.2">
      <c r="A10" s="664"/>
      <c r="B10" s="664"/>
      <c r="C10" s="664"/>
      <c r="D10" s="664"/>
      <c r="E10" s="664"/>
      <c r="F10" s="697"/>
      <c r="G10" s="680"/>
      <c r="H10" s="529" t="s">
        <v>225</v>
      </c>
      <c r="I10" s="529" t="s">
        <v>226</v>
      </c>
      <c r="J10" s="529" t="s">
        <v>227</v>
      </c>
      <c r="K10" s="530" t="s">
        <v>225</v>
      </c>
      <c r="L10" s="530" t="s">
        <v>226</v>
      </c>
      <c r="M10" s="530" t="s">
        <v>227</v>
      </c>
      <c r="N10" s="679"/>
      <c r="O10" s="679"/>
      <c r="P10" s="679"/>
      <c r="Q10" s="679"/>
      <c r="R10" s="682"/>
      <c r="S10" s="679"/>
      <c r="T10" s="679"/>
      <c r="U10" s="679"/>
      <c r="V10" s="679"/>
      <c r="W10" s="679"/>
      <c r="X10" s="679"/>
      <c r="Y10" s="682"/>
      <c r="Z10" s="667"/>
      <c r="AA10" s="664"/>
      <c r="AB10" s="685"/>
      <c r="AC10" s="685"/>
      <c r="AD10" s="685"/>
      <c r="AE10" s="685"/>
      <c r="AF10" s="685"/>
      <c r="AG10" s="685"/>
      <c r="AH10" s="676"/>
      <c r="AI10" s="685"/>
      <c r="AJ10" s="667"/>
      <c r="AK10" s="667"/>
      <c r="AL10" s="685"/>
      <c r="AM10" s="667"/>
    </row>
    <row r="11" spans="1:39" ht="34.5" customHeight="1" x14ac:dyDescent="0.2">
      <c r="A11" s="665"/>
      <c r="B11" s="665"/>
      <c r="C11" s="665"/>
      <c r="D11" s="665"/>
      <c r="E11" s="665"/>
      <c r="F11" s="698"/>
      <c r="G11" s="669" t="s">
        <v>268</v>
      </c>
      <c r="H11" s="670"/>
      <c r="I11" s="670"/>
      <c r="J11" s="670"/>
      <c r="K11" s="670"/>
      <c r="L11" s="532"/>
      <c r="M11" s="532"/>
      <c r="N11" s="680"/>
      <c r="O11" s="680"/>
      <c r="P11" s="680"/>
      <c r="Q11" s="680"/>
      <c r="R11" s="683"/>
      <c r="S11" s="680"/>
      <c r="T11" s="680"/>
      <c r="U11" s="680"/>
      <c r="V11" s="680"/>
      <c r="W11" s="680"/>
      <c r="X11" s="680"/>
      <c r="Y11" s="683"/>
      <c r="Z11" s="668"/>
      <c r="AA11" s="665"/>
      <c r="AB11" s="686"/>
      <c r="AC11" s="686"/>
      <c r="AD11" s="686"/>
      <c r="AE11" s="686"/>
      <c r="AF11" s="686"/>
      <c r="AG11" s="686"/>
      <c r="AH11" s="677"/>
      <c r="AI11" s="686"/>
      <c r="AJ11" s="668"/>
      <c r="AK11" s="668"/>
      <c r="AL11" s="686"/>
      <c r="AM11" s="668"/>
    </row>
    <row r="12" spans="1:39" x14ac:dyDescent="0.2">
      <c r="A12" s="372">
        <v>1</v>
      </c>
      <c r="B12" s="372">
        <v>2</v>
      </c>
      <c r="C12" s="372">
        <v>3</v>
      </c>
      <c r="D12" s="372">
        <v>4</v>
      </c>
      <c r="E12" s="372">
        <v>5</v>
      </c>
      <c r="F12" s="372">
        <v>6</v>
      </c>
      <c r="G12" s="372">
        <v>7</v>
      </c>
      <c r="H12" s="372">
        <v>8</v>
      </c>
      <c r="I12" s="372">
        <v>9</v>
      </c>
      <c r="J12" s="372">
        <v>10</v>
      </c>
      <c r="K12" s="372">
        <v>11</v>
      </c>
      <c r="L12" s="372">
        <v>12</v>
      </c>
      <c r="M12" s="372">
        <v>13</v>
      </c>
      <c r="N12" s="372">
        <v>14</v>
      </c>
      <c r="O12" s="372">
        <v>15</v>
      </c>
      <c r="P12" s="372">
        <v>16</v>
      </c>
      <c r="Q12" s="372">
        <v>17</v>
      </c>
      <c r="R12" s="372">
        <v>18</v>
      </c>
      <c r="S12" s="372">
        <v>19</v>
      </c>
      <c r="T12" s="372">
        <v>20</v>
      </c>
      <c r="U12" s="372">
        <v>21</v>
      </c>
      <c r="V12" s="372">
        <v>22</v>
      </c>
      <c r="W12" s="372">
        <v>23</v>
      </c>
      <c r="X12" s="372">
        <v>24</v>
      </c>
      <c r="Y12" s="372">
        <v>25</v>
      </c>
      <c r="Z12" s="372">
        <v>26</v>
      </c>
      <c r="AA12" s="372">
        <v>27</v>
      </c>
      <c r="AB12" s="372">
        <v>28</v>
      </c>
      <c r="AC12" s="372">
        <v>29</v>
      </c>
      <c r="AD12" s="372">
        <v>30</v>
      </c>
      <c r="AE12" s="372">
        <v>31</v>
      </c>
      <c r="AF12" s="372">
        <v>32</v>
      </c>
      <c r="AG12" s="372">
        <v>33</v>
      </c>
      <c r="AH12" s="372">
        <v>34</v>
      </c>
      <c r="AI12" s="372">
        <v>35</v>
      </c>
      <c r="AJ12" s="372">
        <v>36</v>
      </c>
      <c r="AK12" s="372">
        <v>37</v>
      </c>
      <c r="AL12" s="372">
        <v>38</v>
      </c>
      <c r="AM12" s="372">
        <v>39</v>
      </c>
    </row>
    <row r="13" spans="1:39" x14ac:dyDescent="0.2">
      <c r="A13" s="372">
        <v>1</v>
      </c>
      <c r="B13" s="372"/>
      <c r="C13" s="539" t="s">
        <v>477</v>
      </c>
      <c r="D13" s="539" t="s">
        <v>351</v>
      </c>
      <c r="E13" s="511" t="s">
        <v>478</v>
      </c>
      <c r="F13" s="540">
        <v>481408019.49000001</v>
      </c>
      <c r="G13" s="372"/>
      <c r="H13" s="372">
        <v>13265740</v>
      </c>
      <c r="I13" s="372">
        <v>0</v>
      </c>
      <c r="J13" s="372">
        <v>0</v>
      </c>
      <c r="K13" s="372">
        <v>29569444.41</v>
      </c>
      <c r="L13" s="372">
        <v>0</v>
      </c>
      <c r="M13" s="372">
        <v>0</v>
      </c>
      <c r="N13" s="372">
        <v>0</v>
      </c>
      <c r="O13" s="372">
        <v>0</v>
      </c>
      <c r="P13" s="372">
        <v>22900000</v>
      </c>
      <c r="Q13" s="372">
        <v>0</v>
      </c>
      <c r="R13" s="535">
        <f t="shared" ref="R13:R15" si="0">G13+H13+I13+J13+K13+L13+M13+N13+O13+P13+Q13</f>
        <v>65735184.409999996</v>
      </c>
      <c r="S13" s="372">
        <v>0</v>
      </c>
      <c r="T13" s="372">
        <v>1791370</v>
      </c>
      <c r="U13" s="372">
        <v>0</v>
      </c>
      <c r="V13" s="372">
        <v>289177152.56</v>
      </c>
      <c r="W13" s="372">
        <v>116960321.23999999</v>
      </c>
      <c r="X13" s="372">
        <v>0</v>
      </c>
      <c r="Y13" s="535">
        <f>S13+T13+U13+V13+W13+X13</f>
        <v>407928843.80000001</v>
      </c>
      <c r="Z13" s="535">
        <f t="shared" ref="Z13:Z15" si="1">R13+Y13</f>
        <v>473664028.21000004</v>
      </c>
      <c r="AA13" s="372">
        <v>0</v>
      </c>
      <c r="AB13" s="372"/>
      <c r="AC13" s="372">
        <v>37152321.240000002</v>
      </c>
      <c r="AD13" s="372">
        <v>0</v>
      </c>
      <c r="AE13" s="372">
        <v>79106873.319999993</v>
      </c>
      <c r="AF13" s="372">
        <v>0</v>
      </c>
      <c r="AG13" s="372">
        <v>6000000</v>
      </c>
      <c r="AH13" s="535">
        <f t="shared" ref="AH13:AH15" si="2">AB13+AC13+AD13+AE13+AF13+AG13</f>
        <v>122259194.56</v>
      </c>
      <c r="AI13" s="372">
        <v>0</v>
      </c>
      <c r="AJ13" s="535">
        <f t="shared" ref="AJ13:AJ15" si="3">AH13+AI13</f>
        <v>122259194.56</v>
      </c>
      <c r="AK13" s="372">
        <v>0</v>
      </c>
      <c r="AL13" s="372">
        <v>0</v>
      </c>
      <c r="AM13" s="541">
        <f t="shared" ref="AM13:AM15" si="4">F13+Z13-AJ13</f>
        <v>832812853.1400001</v>
      </c>
    </row>
    <row r="14" spans="1:39" x14ac:dyDescent="0.2">
      <c r="A14" s="372">
        <v>2</v>
      </c>
      <c r="B14" s="372"/>
      <c r="C14" s="539" t="s">
        <v>477</v>
      </c>
      <c r="D14" s="539" t="s">
        <v>479</v>
      </c>
      <c r="E14" s="511" t="s">
        <v>478</v>
      </c>
      <c r="F14" s="540">
        <v>4382287</v>
      </c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>
        <v>359900</v>
      </c>
      <c r="R14" s="535">
        <f t="shared" si="0"/>
        <v>359900</v>
      </c>
      <c r="S14" s="372"/>
      <c r="T14" s="372"/>
      <c r="U14" s="372"/>
      <c r="V14" s="372"/>
      <c r="W14" s="372"/>
      <c r="X14" s="372"/>
      <c r="Y14" s="535">
        <f>S14+T14+U14+V14+W14+X14</f>
        <v>0</v>
      </c>
      <c r="Z14" s="535">
        <f t="shared" si="1"/>
        <v>359900</v>
      </c>
      <c r="AA14" s="372"/>
      <c r="AB14" s="372"/>
      <c r="AC14" s="372"/>
      <c r="AD14" s="547">
        <v>1359000</v>
      </c>
      <c r="AE14" s="542"/>
      <c r="AF14" s="542"/>
      <c r="AG14" s="542"/>
      <c r="AH14" s="543">
        <f t="shared" si="2"/>
        <v>1359000</v>
      </c>
      <c r="AI14" s="542"/>
      <c r="AJ14" s="543">
        <f t="shared" si="3"/>
        <v>1359000</v>
      </c>
      <c r="AK14" s="372"/>
      <c r="AL14" s="372"/>
      <c r="AM14" s="541">
        <f t="shared" si="4"/>
        <v>3383187</v>
      </c>
    </row>
    <row r="15" spans="1:39" x14ac:dyDescent="0.2">
      <c r="A15" s="372">
        <v>5</v>
      </c>
      <c r="B15" s="372"/>
      <c r="C15" s="539" t="s">
        <v>477</v>
      </c>
      <c r="D15" s="539" t="s">
        <v>482</v>
      </c>
      <c r="E15" s="511" t="s">
        <v>478</v>
      </c>
      <c r="F15" s="540">
        <v>634304987</v>
      </c>
      <c r="G15" s="372"/>
      <c r="H15" s="547">
        <v>1000000</v>
      </c>
      <c r="I15" s="542"/>
      <c r="J15" s="542"/>
      <c r="K15" s="542">
        <v>2827000</v>
      </c>
      <c r="L15" s="542"/>
      <c r="M15" s="542"/>
      <c r="N15" s="542"/>
      <c r="O15" s="542"/>
      <c r="P15" s="542"/>
      <c r="Q15" s="547">
        <v>36930000</v>
      </c>
      <c r="R15" s="543">
        <f t="shared" si="0"/>
        <v>40757000</v>
      </c>
      <c r="S15" s="372"/>
      <c r="T15" s="372"/>
      <c r="U15" s="372">
        <v>1375000</v>
      </c>
      <c r="V15" s="372">
        <v>64433678.68</v>
      </c>
      <c r="W15" s="372">
        <v>14190000</v>
      </c>
      <c r="X15" s="372"/>
      <c r="Y15" s="535">
        <f>S15+T15+U15+V15+W15+X15</f>
        <v>79998678.680000007</v>
      </c>
      <c r="Z15" s="535">
        <f t="shared" si="1"/>
        <v>120755678.68000001</v>
      </c>
      <c r="AA15" s="372"/>
      <c r="AB15" s="372"/>
      <c r="AC15" s="372">
        <v>1375000</v>
      </c>
      <c r="AD15" s="372"/>
      <c r="AE15" s="372"/>
      <c r="AF15" s="372"/>
      <c r="AG15" s="372">
        <v>186225668.68000001</v>
      </c>
      <c r="AH15" s="543">
        <f t="shared" si="2"/>
        <v>187600668.68000001</v>
      </c>
      <c r="AI15" s="372"/>
      <c r="AJ15" s="543">
        <f t="shared" si="3"/>
        <v>187600668.68000001</v>
      </c>
      <c r="AK15" s="372"/>
      <c r="AL15" s="372"/>
      <c r="AM15" s="541">
        <f t="shared" si="4"/>
        <v>567459997</v>
      </c>
    </row>
    <row r="16" spans="1:39" x14ac:dyDescent="0.2">
      <c r="A16" s="372"/>
      <c r="B16" s="372"/>
      <c r="C16" s="372"/>
      <c r="D16" s="372"/>
      <c r="E16" s="372"/>
      <c r="F16" s="545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535"/>
      <c r="S16" s="372"/>
      <c r="T16" s="372"/>
      <c r="U16" s="372"/>
      <c r="V16" s="372"/>
      <c r="W16" s="372"/>
      <c r="X16" s="372"/>
      <c r="Y16" s="535"/>
      <c r="Z16" s="535"/>
      <c r="AA16" s="372"/>
      <c r="AB16" s="372"/>
      <c r="AC16" s="372"/>
      <c r="AD16" s="372"/>
      <c r="AE16" s="372"/>
      <c r="AF16" s="372"/>
      <c r="AG16" s="372"/>
      <c r="AH16" s="535"/>
      <c r="AI16" s="372"/>
      <c r="AJ16" s="535"/>
      <c r="AK16" s="372"/>
      <c r="AL16" s="372"/>
      <c r="AM16" s="535"/>
    </row>
    <row r="17" spans="1:39" x14ac:dyDescent="0.2">
      <c r="A17" s="372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535"/>
      <c r="S17" s="372"/>
      <c r="T17" s="372"/>
      <c r="U17" s="372"/>
      <c r="V17" s="372"/>
      <c r="W17" s="372"/>
      <c r="X17" s="372"/>
      <c r="Y17" s="535"/>
      <c r="Z17" s="535"/>
      <c r="AA17" s="372"/>
      <c r="AB17" s="372"/>
      <c r="AC17" s="372"/>
      <c r="AD17" s="372"/>
      <c r="AE17" s="372"/>
      <c r="AF17" s="372"/>
      <c r="AG17" s="372"/>
      <c r="AH17" s="535"/>
      <c r="AI17" s="372"/>
      <c r="AJ17" s="535"/>
      <c r="AK17" s="372"/>
      <c r="AL17" s="372"/>
      <c r="AM17" s="535"/>
    </row>
    <row r="18" spans="1:39" s="220" customFormat="1" x14ac:dyDescent="0.2">
      <c r="A18" s="535"/>
      <c r="B18" s="535"/>
      <c r="C18" s="535" t="s">
        <v>19</v>
      </c>
      <c r="D18" s="535"/>
      <c r="E18" s="535"/>
      <c r="F18" s="546">
        <f>SUM(F13:F17)</f>
        <v>1120095293.49</v>
      </c>
      <c r="G18" s="546">
        <f t="shared" ref="G18:AM18" si="5">SUM(G13:G17)</f>
        <v>0</v>
      </c>
      <c r="H18" s="546">
        <f t="shared" si="5"/>
        <v>14265740</v>
      </c>
      <c r="I18" s="546">
        <f t="shared" si="5"/>
        <v>0</v>
      </c>
      <c r="J18" s="546">
        <f t="shared" si="5"/>
        <v>0</v>
      </c>
      <c r="K18" s="546">
        <f t="shared" si="5"/>
        <v>32396444.41</v>
      </c>
      <c r="L18" s="546">
        <f t="shared" si="5"/>
        <v>0</v>
      </c>
      <c r="M18" s="546">
        <f t="shared" si="5"/>
        <v>0</v>
      </c>
      <c r="N18" s="546">
        <f t="shared" si="5"/>
        <v>0</v>
      </c>
      <c r="O18" s="546">
        <f t="shared" si="5"/>
        <v>0</v>
      </c>
      <c r="P18" s="546">
        <f t="shared" si="5"/>
        <v>22900000</v>
      </c>
      <c r="Q18" s="546">
        <f t="shared" si="5"/>
        <v>37289900</v>
      </c>
      <c r="R18" s="546">
        <f t="shared" si="5"/>
        <v>106852084.41</v>
      </c>
      <c r="S18" s="546">
        <f t="shared" si="5"/>
        <v>0</v>
      </c>
      <c r="T18" s="546">
        <f t="shared" si="5"/>
        <v>1791370</v>
      </c>
      <c r="U18" s="546">
        <f t="shared" si="5"/>
        <v>1375000</v>
      </c>
      <c r="V18" s="546">
        <f t="shared" si="5"/>
        <v>353610831.24000001</v>
      </c>
      <c r="W18" s="546">
        <f t="shared" si="5"/>
        <v>131150321.23999999</v>
      </c>
      <c r="X18" s="546">
        <f t="shared" si="5"/>
        <v>0</v>
      </c>
      <c r="Y18" s="546">
        <f t="shared" si="5"/>
        <v>487927522.48000002</v>
      </c>
      <c r="Z18" s="546">
        <f t="shared" si="5"/>
        <v>594779606.8900001</v>
      </c>
      <c r="AA18" s="546">
        <f t="shared" si="5"/>
        <v>0</v>
      </c>
      <c r="AB18" s="546">
        <f t="shared" si="5"/>
        <v>0</v>
      </c>
      <c r="AC18" s="546">
        <f t="shared" si="5"/>
        <v>38527321.240000002</v>
      </c>
      <c r="AD18" s="546">
        <f t="shared" si="5"/>
        <v>1359000</v>
      </c>
      <c r="AE18" s="546">
        <f t="shared" si="5"/>
        <v>79106873.319999993</v>
      </c>
      <c r="AF18" s="546">
        <f t="shared" si="5"/>
        <v>0</v>
      </c>
      <c r="AG18" s="546">
        <f t="shared" si="5"/>
        <v>192225668.68000001</v>
      </c>
      <c r="AH18" s="546">
        <f t="shared" si="5"/>
        <v>311218863.24000001</v>
      </c>
      <c r="AI18" s="546">
        <f t="shared" si="5"/>
        <v>0</v>
      </c>
      <c r="AJ18" s="546">
        <f t="shared" si="5"/>
        <v>311218863.24000001</v>
      </c>
      <c r="AK18" s="546">
        <f t="shared" si="5"/>
        <v>0</v>
      </c>
      <c r="AL18" s="546">
        <f t="shared" si="5"/>
        <v>0</v>
      </c>
      <c r="AM18" s="546">
        <f t="shared" si="5"/>
        <v>1403656037.1400001</v>
      </c>
    </row>
    <row r="19" spans="1:39" ht="9.75" customHeight="1" x14ac:dyDescent="0.2"/>
  </sheetData>
  <mergeCells count="38">
    <mergeCell ref="F7:F11"/>
    <mergeCell ref="A7:A11"/>
    <mergeCell ref="B7:B11"/>
    <mergeCell ref="C7:C11"/>
    <mergeCell ref="D7:D11"/>
    <mergeCell ref="E7:E11"/>
    <mergeCell ref="Q9:Q11"/>
    <mergeCell ref="AA7:AA11"/>
    <mergeCell ref="AK7:AK11"/>
    <mergeCell ref="AL7:AL11"/>
    <mergeCell ref="AM7:AM11"/>
    <mergeCell ref="G8:R8"/>
    <mergeCell ref="Z8:Z11"/>
    <mergeCell ref="AB8:AG8"/>
    <mergeCell ref="AH8:AH11"/>
    <mergeCell ref="AJ8:AJ11"/>
    <mergeCell ref="G9:G10"/>
    <mergeCell ref="H9:J9"/>
    <mergeCell ref="K9:M9"/>
    <mergeCell ref="N9:N11"/>
    <mergeCell ref="O9:O11"/>
    <mergeCell ref="P9:P11"/>
    <mergeCell ref="AF9:AF11"/>
    <mergeCell ref="AG9:AG11"/>
    <mergeCell ref="AI9:AI11"/>
    <mergeCell ref="G11:K11"/>
    <mergeCell ref="X9:X11"/>
    <mergeCell ref="Y9:Y11"/>
    <mergeCell ref="AB9:AB11"/>
    <mergeCell ref="AC9:AC11"/>
    <mergeCell ref="AD9:AD11"/>
    <mergeCell ref="AE9:AE11"/>
    <mergeCell ref="R9:R11"/>
    <mergeCell ref="S9:S11"/>
    <mergeCell ref="T9:T11"/>
    <mergeCell ref="U9:U11"/>
    <mergeCell ref="V9:V11"/>
    <mergeCell ref="W9:W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K1" sqref="K1:O3"/>
    </sheetView>
  </sheetViews>
  <sheetFormatPr defaultRowHeight="12" x14ac:dyDescent="0.2"/>
  <cols>
    <col min="1" max="1" width="4.28515625" style="127" customWidth="1"/>
    <col min="2" max="2" width="5.85546875" style="127" customWidth="1"/>
    <col min="3" max="3" width="7.42578125" style="127" customWidth="1"/>
    <col min="4" max="4" width="7" style="127" customWidth="1"/>
    <col min="5" max="5" width="7.7109375" style="127" customWidth="1"/>
    <col min="6" max="6" width="11.140625" style="127" customWidth="1"/>
    <col min="7" max="7" width="31.7109375" style="127" customWidth="1"/>
    <col min="8" max="8" width="8.5703125" style="127" customWidth="1"/>
    <col min="9" max="9" width="9.140625" style="127" customWidth="1"/>
    <col min="10" max="11" width="6.140625" style="127" customWidth="1"/>
    <col min="12" max="12" width="11.140625" style="127" customWidth="1"/>
    <col min="13" max="13" width="5.5703125" style="127" customWidth="1"/>
    <col min="14" max="14" width="10.5703125" style="127" customWidth="1"/>
    <col min="15" max="15" width="8.7109375" style="127" customWidth="1"/>
    <col min="16" max="16" width="12.42578125" style="127" customWidth="1"/>
    <col min="17" max="17" width="11.140625" style="127" customWidth="1"/>
    <col min="18" max="18" width="5" style="127" customWidth="1"/>
    <col min="19" max="19" width="12.7109375" style="127" customWidth="1"/>
    <col min="20" max="20" width="8.5703125" style="127" customWidth="1"/>
    <col min="21" max="21" width="15.5703125" style="127" customWidth="1"/>
    <col min="22" max="22" width="10.140625" style="127" customWidth="1"/>
    <col min="23" max="23" width="17.42578125" style="127" customWidth="1"/>
    <col min="24" max="24" width="9.5703125" style="127" customWidth="1"/>
    <col min="25" max="25" width="10.7109375" style="127" customWidth="1"/>
    <col min="26" max="26" width="9.42578125" style="127" customWidth="1"/>
    <col min="27" max="27" width="20.42578125" style="127" customWidth="1"/>
    <col min="28" max="16384" width="9.140625" style="127"/>
  </cols>
  <sheetData>
    <row r="1" spans="1:32" ht="12.75" x14ac:dyDescent="0.2">
      <c r="K1" s="217" t="s">
        <v>583</v>
      </c>
      <c r="L1" s="216"/>
      <c r="M1" s="216"/>
      <c r="N1" s="216"/>
    </row>
    <row r="2" spans="1:32" ht="12.75" x14ac:dyDescent="0.2">
      <c r="K2" s="216" t="s">
        <v>584</v>
      </c>
      <c r="L2" s="216"/>
      <c r="M2" s="216"/>
      <c r="N2" s="216"/>
    </row>
    <row r="3" spans="1:32" ht="12.75" x14ac:dyDescent="0.2">
      <c r="C3" s="129" t="s">
        <v>352</v>
      </c>
      <c r="K3" s="705" t="s">
        <v>585</v>
      </c>
      <c r="L3" s="705"/>
      <c r="M3" s="705"/>
      <c r="N3" s="705"/>
      <c r="O3" s="705"/>
      <c r="S3" s="130"/>
      <c r="U3" s="129" t="s">
        <v>111</v>
      </c>
      <c r="AA3" s="130"/>
    </row>
    <row r="4" spans="1:32" s="126" customFormat="1" x14ac:dyDescent="0.2">
      <c r="A4" s="131"/>
      <c r="B4" s="131"/>
      <c r="C4" s="132" t="s">
        <v>166</v>
      </c>
      <c r="D4" s="131"/>
      <c r="F4" s="131"/>
      <c r="H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 t="s">
        <v>166</v>
      </c>
      <c r="W4" s="131"/>
      <c r="Y4" s="132"/>
      <c r="Z4" s="131"/>
      <c r="AA4" s="131"/>
      <c r="AB4" s="131"/>
      <c r="AC4" s="131"/>
      <c r="AD4" s="131"/>
      <c r="AE4" s="131"/>
      <c r="AF4" s="131"/>
    </row>
    <row r="6" spans="1:32" s="133" customFormat="1" ht="33.75" customHeight="1" x14ac:dyDescent="0.2">
      <c r="A6" s="613" t="s">
        <v>52</v>
      </c>
      <c r="B6" s="608" t="s">
        <v>95</v>
      </c>
      <c r="C6" s="608" t="s">
        <v>96</v>
      </c>
      <c r="D6" s="610" t="s">
        <v>97</v>
      </c>
      <c r="E6" s="611"/>
      <c r="F6" s="612"/>
      <c r="G6" s="613" t="s">
        <v>57</v>
      </c>
      <c r="H6" s="601" t="s">
        <v>11</v>
      </c>
      <c r="I6" s="603" t="s">
        <v>165</v>
      </c>
      <c r="J6" s="604"/>
      <c r="K6" s="605"/>
      <c r="L6" s="603" t="s">
        <v>60</v>
      </c>
      <c r="M6" s="604"/>
      <c r="N6" s="605"/>
      <c r="O6" s="606" t="s">
        <v>39</v>
      </c>
      <c r="P6" s="603" t="s">
        <v>24</v>
      </c>
      <c r="Q6" s="604"/>
      <c r="R6" s="605"/>
      <c r="S6" s="601" t="s">
        <v>15</v>
      </c>
      <c r="T6" s="599" t="s">
        <v>16</v>
      </c>
      <c r="U6" s="599" t="s">
        <v>17</v>
      </c>
      <c r="V6" s="599" t="s">
        <v>42</v>
      </c>
      <c r="W6" s="599" t="s">
        <v>40</v>
      </c>
      <c r="X6" s="599" t="s">
        <v>81</v>
      </c>
      <c r="Y6" s="599" t="s">
        <v>41</v>
      </c>
      <c r="Z6" s="599" t="s">
        <v>27</v>
      </c>
      <c r="AA6" s="599" t="s">
        <v>31</v>
      </c>
    </row>
    <row r="7" spans="1:32" s="133" customFormat="1" ht="40.5" customHeight="1" x14ac:dyDescent="0.2">
      <c r="A7" s="614"/>
      <c r="B7" s="609"/>
      <c r="C7" s="609"/>
      <c r="D7" s="134" t="s">
        <v>78</v>
      </c>
      <c r="E7" s="135" t="s">
        <v>105</v>
      </c>
      <c r="F7" s="135" t="s">
        <v>106</v>
      </c>
      <c r="G7" s="614"/>
      <c r="H7" s="602"/>
      <c r="I7" s="78" t="s">
        <v>12</v>
      </c>
      <c r="J7" s="78" t="s">
        <v>13</v>
      </c>
      <c r="K7" s="78" t="s">
        <v>14</v>
      </c>
      <c r="L7" s="78" t="s">
        <v>68</v>
      </c>
      <c r="M7" s="78" t="s">
        <v>12</v>
      </c>
      <c r="N7" s="78" t="s">
        <v>13</v>
      </c>
      <c r="O7" s="607"/>
      <c r="P7" s="78" t="s">
        <v>12</v>
      </c>
      <c r="Q7" s="78" t="s">
        <v>13</v>
      </c>
      <c r="R7" s="78" t="s">
        <v>14</v>
      </c>
      <c r="S7" s="602"/>
      <c r="T7" s="600"/>
      <c r="U7" s="600"/>
      <c r="V7" s="600"/>
      <c r="W7" s="600"/>
      <c r="X7" s="600"/>
      <c r="Y7" s="600"/>
      <c r="Z7" s="600"/>
      <c r="AA7" s="600"/>
    </row>
    <row r="8" spans="1:32" ht="14.25" customHeight="1" x14ac:dyDescent="0.2">
      <c r="A8" s="160" t="s">
        <v>9</v>
      </c>
      <c r="B8" s="106"/>
      <c r="C8" s="106"/>
      <c r="D8" s="106"/>
      <c r="E8" s="106"/>
      <c r="F8" s="106"/>
      <c r="G8" s="160" t="s">
        <v>10</v>
      </c>
      <c r="H8" s="160">
        <v>1</v>
      </c>
      <c r="I8" s="160">
        <f t="shared" ref="I8:Y8" si="0">H8+1</f>
        <v>2</v>
      </c>
      <c r="J8" s="160">
        <f t="shared" si="0"/>
        <v>3</v>
      </c>
      <c r="K8" s="160">
        <f t="shared" si="0"/>
        <v>4</v>
      </c>
      <c r="L8" s="160">
        <f t="shared" si="0"/>
        <v>5</v>
      </c>
      <c r="M8" s="160">
        <f t="shared" si="0"/>
        <v>6</v>
      </c>
      <c r="N8" s="160">
        <f t="shared" si="0"/>
        <v>7</v>
      </c>
      <c r="O8" s="160">
        <f t="shared" si="0"/>
        <v>8</v>
      </c>
      <c r="P8" s="160">
        <f t="shared" si="0"/>
        <v>9</v>
      </c>
      <c r="Q8" s="160">
        <f t="shared" si="0"/>
        <v>10</v>
      </c>
      <c r="R8" s="160">
        <f t="shared" si="0"/>
        <v>11</v>
      </c>
      <c r="S8" s="160">
        <f t="shared" si="0"/>
        <v>12</v>
      </c>
      <c r="T8" s="159">
        <f t="shared" si="0"/>
        <v>13</v>
      </c>
      <c r="U8" s="160">
        <f t="shared" si="0"/>
        <v>14</v>
      </c>
      <c r="V8" s="160">
        <f t="shared" si="0"/>
        <v>15</v>
      </c>
      <c r="W8" s="160">
        <f t="shared" si="0"/>
        <v>16</v>
      </c>
      <c r="X8" s="160">
        <f t="shared" si="0"/>
        <v>17</v>
      </c>
      <c r="Y8" s="159">
        <f t="shared" si="0"/>
        <v>18</v>
      </c>
      <c r="Z8" s="160">
        <v>19</v>
      </c>
      <c r="AA8" s="160">
        <v>20</v>
      </c>
    </row>
    <row r="9" spans="1:32" s="136" customFormat="1" ht="11.25" customHeight="1" x14ac:dyDescent="0.25">
      <c r="A9" s="120">
        <v>1</v>
      </c>
      <c r="B9" s="122" t="s">
        <v>349</v>
      </c>
      <c r="C9" s="122" t="s">
        <v>350</v>
      </c>
      <c r="D9" s="144" t="s">
        <v>351</v>
      </c>
      <c r="E9" s="122">
        <v>9070079</v>
      </c>
      <c r="F9" s="120">
        <v>1770002007</v>
      </c>
      <c r="G9" s="141" t="s">
        <v>273</v>
      </c>
      <c r="H9" s="158"/>
      <c r="I9" s="158" t="s">
        <v>274</v>
      </c>
      <c r="J9" s="159">
        <v>2019.01</v>
      </c>
      <c r="K9" s="159">
        <v>15</v>
      </c>
      <c r="L9" s="159" t="s">
        <v>275</v>
      </c>
      <c r="M9" s="159" t="s">
        <v>276</v>
      </c>
      <c r="N9" s="159" t="s">
        <v>277</v>
      </c>
      <c r="O9" s="160">
        <v>1</v>
      </c>
      <c r="P9" s="159" t="s">
        <v>522</v>
      </c>
      <c r="Q9" s="159" t="s">
        <v>277</v>
      </c>
      <c r="R9" s="159">
        <v>2</v>
      </c>
      <c r="S9" s="161">
        <v>6708000699</v>
      </c>
      <c r="T9" s="160">
        <v>3354</v>
      </c>
      <c r="U9" s="160" t="s">
        <v>278</v>
      </c>
      <c r="V9" s="160" t="s">
        <v>279</v>
      </c>
      <c r="W9" s="162" t="s">
        <v>280</v>
      </c>
      <c r="X9" s="162">
        <v>2</v>
      </c>
      <c r="Y9" s="142">
        <f>X9*T9</f>
        <v>6708</v>
      </c>
      <c r="Z9" s="162"/>
      <c r="AA9" s="160" t="s">
        <v>281</v>
      </c>
    </row>
    <row r="10" spans="1:32" s="136" customFormat="1" ht="11.25" customHeight="1" x14ac:dyDescent="0.25">
      <c r="A10" s="122">
        <v>2</v>
      </c>
      <c r="B10" s="122" t="s">
        <v>349</v>
      </c>
      <c r="C10" s="122" t="s">
        <v>350</v>
      </c>
      <c r="D10" s="144" t="s">
        <v>351</v>
      </c>
      <c r="E10" s="122">
        <v>9070079</v>
      </c>
      <c r="F10" s="120">
        <v>1770002007</v>
      </c>
      <c r="G10" s="141" t="s">
        <v>282</v>
      </c>
      <c r="H10" s="158"/>
      <c r="I10" s="158" t="s">
        <v>283</v>
      </c>
      <c r="J10" s="159" t="s">
        <v>284</v>
      </c>
      <c r="K10" s="159">
        <v>15</v>
      </c>
      <c r="L10" s="159" t="s">
        <v>275</v>
      </c>
      <c r="M10" s="159" t="s">
        <v>276</v>
      </c>
      <c r="N10" s="159" t="s">
        <v>277</v>
      </c>
      <c r="O10" s="160">
        <v>1</v>
      </c>
      <c r="P10" s="159" t="s">
        <v>523</v>
      </c>
      <c r="Q10" s="159" t="s">
        <v>284</v>
      </c>
      <c r="R10" s="159">
        <v>2</v>
      </c>
      <c r="S10" s="161">
        <v>6708000402</v>
      </c>
      <c r="T10" s="160">
        <v>942</v>
      </c>
      <c r="U10" s="160" t="s">
        <v>285</v>
      </c>
      <c r="V10" s="160" t="s">
        <v>279</v>
      </c>
      <c r="W10" s="162" t="s">
        <v>280</v>
      </c>
      <c r="X10" s="162">
        <v>2</v>
      </c>
      <c r="Y10" s="142">
        <f t="shared" ref="Y10:Y31" si="1">X10*T10</f>
        <v>1884</v>
      </c>
      <c r="Z10" s="162"/>
      <c r="AA10" s="160" t="s">
        <v>286</v>
      </c>
    </row>
    <row r="11" spans="1:32" s="136" customFormat="1" ht="11.25" customHeight="1" x14ac:dyDescent="0.25">
      <c r="A11" s="122">
        <v>3</v>
      </c>
      <c r="B11" s="122" t="s">
        <v>349</v>
      </c>
      <c r="C11" s="122" t="s">
        <v>350</v>
      </c>
      <c r="D11" s="144" t="s">
        <v>351</v>
      </c>
      <c r="E11" s="122">
        <v>9070079</v>
      </c>
      <c r="F11" s="120">
        <v>1770002007</v>
      </c>
      <c r="G11" s="141" t="s">
        <v>287</v>
      </c>
      <c r="H11" s="158"/>
      <c r="I11" s="159">
        <v>433296</v>
      </c>
      <c r="J11" s="159" t="s">
        <v>288</v>
      </c>
      <c r="K11" s="159">
        <v>15</v>
      </c>
      <c r="L11" s="159" t="s">
        <v>275</v>
      </c>
      <c r="M11" s="159" t="s">
        <v>276</v>
      </c>
      <c r="N11" s="159" t="s">
        <v>277</v>
      </c>
      <c r="O11" s="160">
        <v>1</v>
      </c>
      <c r="P11" s="159" t="s">
        <v>524</v>
      </c>
      <c r="Q11" s="159" t="s">
        <v>288</v>
      </c>
      <c r="R11" s="159">
        <v>2</v>
      </c>
      <c r="S11" s="161">
        <v>6708000819</v>
      </c>
      <c r="T11" s="160">
        <v>526</v>
      </c>
      <c r="U11" s="160" t="s">
        <v>289</v>
      </c>
      <c r="V11" s="160" t="s">
        <v>279</v>
      </c>
      <c r="W11" s="162" t="s">
        <v>280</v>
      </c>
      <c r="X11" s="162">
        <v>2</v>
      </c>
      <c r="Y11" s="142">
        <f t="shared" si="1"/>
        <v>1052</v>
      </c>
      <c r="Z11" s="162"/>
      <c r="AA11" s="160" t="s">
        <v>290</v>
      </c>
    </row>
    <row r="12" spans="1:32" s="136" customFormat="1" ht="11.25" customHeight="1" x14ac:dyDescent="0.25">
      <c r="A12" s="121">
        <v>4</v>
      </c>
      <c r="B12" s="122" t="s">
        <v>349</v>
      </c>
      <c r="C12" s="122" t="s">
        <v>350</v>
      </c>
      <c r="D12" s="144" t="s">
        <v>351</v>
      </c>
      <c r="E12" s="122">
        <v>9070079</v>
      </c>
      <c r="F12" s="120">
        <v>1770002007</v>
      </c>
      <c r="G12" s="141" t="s">
        <v>291</v>
      </c>
      <c r="H12" s="158"/>
      <c r="I12" s="159">
        <v>444081</v>
      </c>
      <c r="J12" s="159" t="s">
        <v>292</v>
      </c>
      <c r="K12" s="159">
        <v>15</v>
      </c>
      <c r="L12" s="159" t="s">
        <v>275</v>
      </c>
      <c r="M12" s="159" t="s">
        <v>276</v>
      </c>
      <c r="N12" s="159" t="s">
        <v>277</v>
      </c>
      <c r="O12" s="160">
        <v>1</v>
      </c>
      <c r="P12" s="159" t="s">
        <v>302</v>
      </c>
      <c r="Q12" s="159" t="s">
        <v>292</v>
      </c>
      <c r="R12" s="159">
        <v>2</v>
      </c>
      <c r="S12" s="161">
        <v>6708000779</v>
      </c>
      <c r="T12" s="160">
        <v>4361</v>
      </c>
      <c r="U12" s="160" t="s">
        <v>293</v>
      </c>
      <c r="V12" s="160" t="s">
        <v>279</v>
      </c>
      <c r="W12" s="162" t="s">
        <v>280</v>
      </c>
      <c r="X12" s="162">
        <v>2</v>
      </c>
      <c r="Y12" s="142">
        <f t="shared" si="1"/>
        <v>8722</v>
      </c>
      <c r="Z12" s="162"/>
      <c r="AA12" s="160" t="s">
        <v>294</v>
      </c>
    </row>
    <row r="13" spans="1:32" s="136" customFormat="1" ht="11.25" customHeight="1" x14ac:dyDescent="0.25">
      <c r="A13" s="160">
        <v>5</v>
      </c>
      <c r="B13" s="122" t="s">
        <v>349</v>
      </c>
      <c r="C13" s="122" t="s">
        <v>350</v>
      </c>
      <c r="D13" s="144" t="s">
        <v>351</v>
      </c>
      <c r="E13" s="122">
        <v>9070079</v>
      </c>
      <c r="F13" s="120">
        <v>1770002007</v>
      </c>
      <c r="G13" s="141" t="s">
        <v>295</v>
      </c>
      <c r="H13" s="158"/>
      <c r="I13" s="159">
        <v>444083</v>
      </c>
      <c r="J13" s="159" t="s">
        <v>296</v>
      </c>
      <c r="K13" s="159">
        <v>15</v>
      </c>
      <c r="L13" s="159" t="s">
        <v>275</v>
      </c>
      <c r="M13" s="159" t="s">
        <v>276</v>
      </c>
      <c r="N13" s="159" t="s">
        <v>277</v>
      </c>
      <c r="O13" s="160">
        <v>1</v>
      </c>
      <c r="P13" s="159" t="s">
        <v>297</v>
      </c>
      <c r="Q13" s="159" t="s">
        <v>296</v>
      </c>
      <c r="R13" s="159">
        <v>2</v>
      </c>
      <c r="S13" s="161">
        <v>6708000841</v>
      </c>
      <c r="T13" s="160">
        <v>653</v>
      </c>
      <c r="U13" s="160" t="s">
        <v>298</v>
      </c>
      <c r="V13" s="160" t="s">
        <v>279</v>
      </c>
      <c r="W13" s="162" t="s">
        <v>280</v>
      </c>
      <c r="X13" s="162">
        <v>2</v>
      </c>
      <c r="Y13" s="142">
        <f t="shared" si="1"/>
        <v>1306</v>
      </c>
      <c r="Z13" s="162"/>
      <c r="AA13" s="160" t="s">
        <v>299</v>
      </c>
    </row>
    <row r="14" spans="1:32" s="136" customFormat="1" ht="11.25" customHeight="1" x14ac:dyDescent="0.25">
      <c r="A14" s="160">
        <v>6</v>
      </c>
      <c r="B14" s="122" t="s">
        <v>349</v>
      </c>
      <c r="C14" s="122" t="s">
        <v>350</v>
      </c>
      <c r="D14" s="144" t="s">
        <v>351</v>
      </c>
      <c r="E14" s="122">
        <v>9070079</v>
      </c>
      <c r="F14" s="120">
        <v>1770002007</v>
      </c>
      <c r="G14" s="141" t="s">
        <v>300</v>
      </c>
      <c r="H14" s="158"/>
      <c r="I14" s="159">
        <v>444082</v>
      </c>
      <c r="J14" s="159" t="s">
        <v>301</v>
      </c>
      <c r="K14" s="159">
        <v>15</v>
      </c>
      <c r="L14" s="159" t="s">
        <v>275</v>
      </c>
      <c r="M14" s="159" t="s">
        <v>276</v>
      </c>
      <c r="N14" s="159" t="s">
        <v>277</v>
      </c>
      <c r="O14" s="160">
        <v>1</v>
      </c>
      <c r="P14" s="159" t="s">
        <v>310</v>
      </c>
      <c r="Q14" s="159" t="s">
        <v>301</v>
      </c>
      <c r="R14" s="159">
        <v>2</v>
      </c>
      <c r="S14" s="161">
        <v>6708000842</v>
      </c>
      <c r="T14" s="160">
        <v>933</v>
      </c>
      <c r="U14" s="160" t="s">
        <v>303</v>
      </c>
      <c r="V14" s="160" t="s">
        <v>279</v>
      </c>
      <c r="W14" s="162" t="s">
        <v>280</v>
      </c>
      <c r="X14" s="162">
        <v>2</v>
      </c>
      <c r="Y14" s="142">
        <f t="shared" si="1"/>
        <v>1866</v>
      </c>
      <c r="Z14" s="162"/>
      <c r="AA14" s="160" t="s">
        <v>304</v>
      </c>
    </row>
    <row r="15" spans="1:32" s="136" customFormat="1" ht="11.25" customHeight="1" x14ac:dyDescent="0.25">
      <c r="A15" s="160">
        <v>7</v>
      </c>
      <c r="B15" s="122" t="s">
        <v>349</v>
      </c>
      <c r="C15" s="122" t="s">
        <v>350</v>
      </c>
      <c r="D15" s="144" t="s">
        <v>351</v>
      </c>
      <c r="E15" s="122">
        <v>9070079</v>
      </c>
      <c r="F15" s="120">
        <v>1770002007</v>
      </c>
      <c r="G15" s="141" t="s">
        <v>305</v>
      </c>
      <c r="H15" s="158"/>
      <c r="I15" s="159">
        <v>444085</v>
      </c>
      <c r="J15" s="159" t="s">
        <v>306</v>
      </c>
      <c r="K15" s="159">
        <v>11</v>
      </c>
      <c r="L15" s="159" t="s">
        <v>275</v>
      </c>
      <c r="M15" s="159" t="s">
        <v>276</v>
      </c>
      <c r="N15" s="159" t="s">
        <v>277</v>
      </c>
      <c r="O15" s="160">
        <v>1</v>
      </c>
      <c r="P15" s="159" t="s">
        <v>525</v>
      </c>
      <c r="Q15" s="159" t="s">
        <v>306</v>
      </c>
      <c r="R15" s="159">
        <v>2</v>
      </c>
      <c r="S15" s="161">
        <v>6708000304</v>
      </c>
      <c r="T15" s="160">
        <v>1749</v>
      </c>
      <c r="U15" s="160" t="s">
        <v>307</v>
      </c>
      <c r="V15" s="160" t="s">
        <v>279</v>
      </c>
      <c r="W15" s="162" t="s">
        <v>280</v>
      </c>
      <c r="X15" s="162">
        <v>2</v>
      </c>
      <c r="Y15" s="142">
        <f t="shared" si="1"/>
        <v>3498</v>
      </c>
      <c r="Z15" s="162"/>
      <c r="AA15" s="160" t="s">
        <v>308</v>
      </c>
    </row>
    <row r="16" spans="1:32" s="136" customFormat="1" ht="11.25" customHeight="1" x14ac:dyDescent="0.25">
      <c r="A16" s="160">
        <v>8</v>
      </c>
      <c r="B16" s="122" t="s">
        <v>349</v>
      </c>
      <c r="C16" s="122" t="s">
        <v>350</v>
      </c>
      <c r="D16" s="144" t="s">
        <v>351</v>
      </c>
      <c r="E16" s="122">
        <v>9070079</v>
      </c>
      <c r="F16" s="120">
        <v>1770002007</v>
      </c>
      <c r="G16" s="141" t="s">
        <v>309</v>
      </c>
      <c r="H16" s="158"/>
      <c r="I16" s="159">
        <v>444084</v>
      </c>
      <c r="J16" s="159" t="s">
        <v>296</v>
      </c>
      <c r="K16" s="159">
        <v>15</v>
      </c>
      <c r="L16" s="159" t="s">
        <v>275</v>
      </c>
      <c r="M16" s="159" t="s">
        <v>276</v>
      </c>
      <c r="N16" s="159" t="s">
        <v>277</v>
      </c>
      <c r="O16" s="160">
        <v>1</v>
      </c>
      <c r="P16" s="159" t="s">
        <v>526</v>
      </c>
      <c r="Q16" s="159" t="s">
        <v>296</v>
      </c>
      <c r="R16" s="159">
        <v>2</v>
      </c>
      <c r="S16" s="161">
        <v>6708000859</v>
      </c>
      <c r="T16" s="160">
        <v>87</v>
      </c>
      <c r="U16" s="160" t="s">
        <v>311</v>
      </c>
      <c r="V16" s="160" t="s">
        <v>279</v>
      </c>
      <c r="W16" s="162" t="s">
        <v>280</v>
      </c>
      <c r="X16" s="162">
        <v>2</v>
      </c>
      <c r="Y16" s="142">
        <f t="shared" si="1"/>
        <v>174</v>
      </c>
      <c r="Z16" s="162"/>
      <c r="AA16" s="160" t="s">
        <v>312</v>
      </c>
    </row>
    <row r="17" spans="1:31" s="136" customFormat="1" ht="11.25" customHeight="1" x14ac:dyDescent="0.25">
      <c r="A17" s="160">
        <v>9</v>
      </c>
      <c r="B17" s="122" t="s">
        <v>349</v>
      </c>
      <c r="C17" s="122" t="s">
        <v>350</v>
      </c>
      <c r="D17" s="144" t="s">
        <v>351</v>
      </c>
      <c r="E17" s="122">
        <v>9070079</v>
      </c>
      <c r="F17" s="120">
        <v>1770002007</v>
      </c>
      <c r="G17" s="141" t="s">
        <v>313</v>
      </c>
      <c r="H17" s="158"/>
      <c r="I17" s="159">
        <v>3504</v>
      </c>
      <c r="J17" s="159" t="s">
        <v>475</v>
      </c>
      <c r="K17" s="159">
        <v>15</v>
      </c>
      <c r="L17" s="159" t="s">
        <v>275</v>
      </c>
      <c r="M17" s="159" t="s">
        <v>276</v>
      </c>
      <c r="N17" s="159" t="s">
        <v>277</v>
      </c>
      <c r="O17" s="160">
        <v>1</v>
      </c>
      <c r="P17" s="159" t="s">
        <v>527</v>
      </c>
      <c r="Q17" s="159" t="s">
        <v>475</v>
      </c>
      <c r="R17" s="159">
        <v>2</v>
      </c>
      <c r="S17" s="161">
        <v>6708000906</v>
      </c>
      <c r="T17" s="160">
        <v>1991</v>
      </c>
      <c r="U17" s="160" t="s">
        <v>314</v>
      </c>
      <c r="V17" s="160" t="s">
        <v>279</v>
      </c>
      <c r="W17" s="162" t="s">
        <v>280</v>
      </c>
      <c r="X17" s="162">
        <v>2</v>
      </c>
      <c r="Y17" s="142">
        <f t="shared" si="1"/>
        <v>3982</v>
      </c>
      <c r="Z17" s="162"/>
      <c r="AA17" s="160" t="s">
        <v>315</v>
      </c>
    </row>
    <row r="18" spans="1:31" s="136" customFormat="1" ht="48" x14ac:dyDescent="0.25">
      <c r="A18" s="160">
        <v>10</v>
      </c>
      <c r="B18" s="122" t="s">
        <v>349</v>
      </c>
      <c r="C18" s="122" t="s">
        <v>350</v>
      </c>
      <c r="D18" s="144" t="s">
        <v>351</v>
      </c>
      <c r="E18" s="122">
        <v>9070079</v>
      </c>
      <c r="F18" s="120">
        <v>1770002007</v>
      </c>
      <c r="G18" s="141" t="s">
        <v>316</v>
      </c>
      <c r="H18" s="158"/>
      <c r="I18" s="159">
        <v>3505</v>
      </c>
      <c r="J18" s="159" t="s">
        <v>475</v>
      </c>
      <c r="K18" s="159">
        <v>15</v>
      </c>
      <c r="L18" s="159" t="s">
        <v>275</v>
      </c>
      <c r="M18" s="159" t="s">
        <v>276</v>
      </c>
      <c r="N18" s="159" t="s">
        <v>277</v>
      </c>
      <c r="O18" s="160">
        <v>1</v>
      </c>
      <c r="P18" s="159" t="s">
        <v>528</v>
      </c>
      <c r="Q18" s="159" t="s">
        <v>475</v>
      </c>
      <c r="R18" s="159">
        <v>2</v>
      </c>
      <c r="S18" s="161">
        <v>6708000907</v>
      </c>
      <c r="T18" s="160">
        <v>100</v>
      </c>
      <c r="U18" s="160" t="s">
        <v>317</v>
      </c>
      <c r="V18" s="160" t="s">
        <v>279</v>
      </c>
      <c r="W18" s="162" t="s">
        <v>280</v>
      </c>
      <c r="X18" s="162">
        <v>2</v>
      </c>
      <c r="Y18" s="142">
        <f t="shared" si="1"/>
        <v>200</v>
      </c>
      <c r="Z18" s="162"/>
      <c r="AA18" s="160" t="s">
        <v>312</v>
      </c>
    </row>
    <row r="19" spans="1:31" ht="48" x14ac:dyDescent="0.2">
      <c r="A19" s="159">
        <v>11</v>
      </c>
      <c r="B19" s="122" t="s">
        <v>349</v>
      </c>
      <c r="C19" s="122" t="s">
        <v>350</v>
      </c>
      <c r="D19" s="144" t="s">
        <v>351</v>
      </c>
      <c r="E19" s="122">
        <v>9070079</v>
      </c>
      <c r="F19" s="120">
        <v>1770002007</v>
      </c>
      <c r="G19" s="141" t="s">
        <v>318</v>
      </c>
      <c r="H19" s="158"/>
      <c r="I19" s="159">
        <v>3506</v>
      </c>
      <c r="J19" s="159" t="s">
        <v>475</v>
      </c>
      <c r="K19" s="159">
        <v>15</v>
      </c>
      <c r="L19" s="159" t="s">
        <v>275</v>
      </c>
      <c r="M19" s="159" t="s">
        <v>276</v>
      </c>
      <c r="N19" s="159" t="s">
        <v>277</v>
      </c>
      <c r="O19" s="160">
        <v>1</v>
      </c>
      <c r="P19" s="159" t="s">
        <v>529</v>
      </c>
      <c r="Q19" s="159" t="s">
        <v>475</v>
      </c>
      <c r="R19" s="159">
        <v>2</v>
      </c>
      <c r="S19" s="161">
        <v>6708000900</v>
      </c>
      <c r="T19" s="160">
        <v>5000</v>
      </c>
      <c r="U19" s="160" t="s">
        <v>319</v>
      </c>
      <c r="V19" s="160" t="s">
        <v>279</v>
      </c>
      <c r="W19" s="162" t="s">
        <v>280</v>
      </c>
      <c r="X19" s="162">
        <v>2</v>
      </c>
      <c r="Y19" s="142">
        <f t="shared" si="1"/>
        <v>10000</v>
      </c>
      <c r="Z19" s="162"/>
      <c r="AA19" s="160"/>
    </row>
    <row r="20" spans="1:31" s="138" customFormat="1" ht="48" x14ac:dyDescent="0.2">
      <c r="A20" s="137">
        <v>12</v>
      </c>
      <c r="B20" s="122" t="s">
        <v>349</v>
      </c>
      <c r="C20" s="122" t="s">
        <v>350</v>
      </c>
      <c r="D20" s="144" t="s">
        <v>351</v>
      </c>
      <c r="E20" s="122">
        <v>9070079</v>
      </c>
      <c r="F20" s="120">
        <v>1770002007</v>
      </c>
      <c r="G20" s="141" t="s">
        <v>320</v>
      </c>
      <c r="H20" s="158"/>
      <c r="I20" s="159">
        <v>3507</v>
      </c>
      <c r="J20" s="159" t="s">
        <v>475</v>
      </c>
      <c r="K20" s="159">
        <v>15</v>
      </c>
      <c r="L20" s="159" t="s">
        <v>275</v>
      </c>
      <c r="M20" s="159" t="s">
        <v>276</v>
      </c>
      <c r="N20" s="159" t="s">
        <v>277</v>
      </c>
      <c r="O20" s="160">
        <v>1</v>
      </c>
      <c r="P20" s="159" t="s">
        <v>530</v>
      </c>
      <c r="Q20" s="159" t="s">
        <v>475</v>
      </c>
      <c r="R20" s="159">
        <v>2</v>
      </c>
      <c r="S20" s="161">
        <v>6808000864</v>
      </c>
      <c r="T20" s="160">
        <v>8112</v>
      </c>
      <c r="U20" s="160" t="s">
        <v>321</v>
      </c>
      <c r="V20" s="160" t="s">
        <v>279</v>
      </c>
      <c r="W20" s="162" t="s">
        <v>280</v>
      </c>
      <c r="X20" s="162">
        <v>2</v>
      </c>
      <c r="Y20" s="142">
        <f t="shared" si="1"/>
        <v>16224</v>
      </c>
      <c r="Z20" s="162"/>
      <c r="AA20" s="160" t="s">
        <v>322</v>
      </c>
      <c r="AB20" s="136"/>
      <c r="AC20" s="136"/>
      <c r="AD20" s="136"/>
      <c r="AE20" s="136"/>
    </row>
    <row r="21" spans="1:31" s="138" customFormat="1" ht="48" x14ac:dyDescent="0.2">
      <c r="A21" s="137">
        <v>13</v>
      </c>
      <c r="B21" s="122" t="s">
        <v>349</v>
      </c>
      <c r="C21" s="122" t="s">
        <v>350</v>
      </c>
      <c r="D21" s="144" t="s">
        <v>351</v>
      </c>
      <c r="E21" s="122">
        <v>9070079</v>
      </c>
      <c r="F21" s="120">
        <v>1770002007</v>
      </c>
      <c r="G21" s="141" t="s">
        <v>323</v>
      </c>
      <c r="H21" s="158"/>
      <c r="I21" s="159">
        <v>3508</v>
      </c>
      <c r="J21" s="159" t="s">
        <v>475</v>
      </c>
      <c r="K21" s="159">
        <v>15</v>
      </c>
      <c r="L21" s="159" t="s">
        <v>275</v>
      </c>
      <c r="M21" s="159" t="s">
        <v>276</v>
      </c>
      <c r="N21" s="159" t="s">
        <v>277</v>
      </c>
      <c r="O21" s="160">
        <v>1</v>
      </c>
      <c r="P21" s="159" t="s">
        <v>531</v>
      </c>
      <c r="Q21" s="159" t="s">
        <v>475</v>
      </c>
      <c r="R21" s="159">
        <v>2</v>
      </c>
      <c r="S21" s="161">
        <v>6708000865</v>
      </c>
      <c r="T21" s="160">
        <v>1382</v>
      </c>
      <c r="U21" s="160" t="s">
        <v>324</v>
      </c>
      <c r="V21" s="160" t="s">
        <v>279</v>
      </c>
      <c r="W21" s="162" t="s">
        <v>280</v>
      </c>
      <c r="X21" s="162">
        <v>2</v>
      </c>
      <c r="Y21" s="142">
        <f t="shared" si="1"/>
        <v>2764</v>
      </c>
      <c r="Z21" s="162"/>
      <c r="AA21" s="160" t="s">
        <v>325</v>
      </c>
    </row>
    <row r="22" spans="1:31" ht="48" x14ac:dyDescent="0.2">
      <c r="A22" s="139">
        <v>14</v>
      </c>
      <c r="B22" s="122" t="s">
        <v>349</v>
      </c>
      <c r="C22" s="122" t="s">
        <v>350</v>
      </c>
      <c r="D22" s="144" t="s">
        <v>351</v>
      </c>
      <c r="E22" s="122">
        <v>9070079</v>
      </c>
      <c r="F22" s="120">
        <v>1770002007</v>
      </c>
      <c r="G22" s="141" t="s">
        <v>326</v>
      </c>
      <c r="H22" s="158"/>
      <c r="I22" s="159">
        <v>3509</v>
      </c>
      <c r="J22" s="159" t="s">
        <v>475</v>
      </c>
      <c r="K22" s="159">
        <v>15</v>
      </c>
      <c r="L22" s="159" t="s">
        <v>275</v>
      </c>
      <c r="M22" s="159" t="s">
        <v>276</v>
      </c>
      <c r="N22" s="159" t="s">
        <v>277</v>
      </c>
      <c r="O22" s="160">
        <v>1</v>
      </c>
      <c r="P22" s="159" t="s">
        <v>532</v>
      </c>
      <c r="Q22" s="159" t="s">
        <v>475</v>
      </c>
      <c r="R22" s="159">
        <v>2</v>
      </c>
      <c r="S22" s="161">
        <v>6708000909</v>
      </c>
      <c r="T22" s="160">
        <v>5000</v>
      </c>
      <c r="U22" s="160" t="s">
        <v>327</v>
      </c>
      <c r="V22" s="160" t="s">
        <v>279</v>
      </c>
      <c r="W22" s="162" t="s">
        <v>280</v>
      </c>
      <c r="X22" s="162">
        <v>2</v>
      </c>
      <c r="Y22" s="142">
        <f t="shared" si="1"/>
        <v>10000</v>
      </c>
      <c r="Z22" s="162"/>
      <c r="AA22" s="160" t="s">
        <v>325</v>
      </c>
    </row>
    <row r="23" spans="1:31" ht="48" x14ac:dyDescent="0.2">
      <c r="A23" s="139">
        <v>15</v>
      </c>
      <c r="B23" s="122" t="s">
        <v>349</v>
      </c>
      <c r="C23" s="122" t="s">
        <v>350</v>
      </c>
      <c r="D23" s="144" t="s">
        <v>351</v>
      </c>
      <c r="E23" s="122">
        <v>9070079</v>
      </c>
      <c r="F23" s="120">
        <v>1770002007</v>
      </c>
      <c r="G23" s="141" t="s">
        <v>328</v>
      </c>
      <c r="H23" s="158"/>
      <c r="I23" s="159">
        <v>3510</v>
      </c>
      <c r="J23" s="159" t="s">
        <v>475</v>
      </c>
      <c r="K23" s="159">
        <v>15</v>
      </c>
      <c r="L23" s="159" t="s">
        <v>275</v>
      </c>
      <c r="M23" s="159" t="s">
        <v>276</v>
      </c>
      <c r="N23" s="159" t="s">
        <v>277</v>
      </c>
      <c r="O23" s="160">
        <v>1</v>
      </c>
      <c r="P23" s="159" t="s">
        <v>533</v>
      </c>
      <c r="Q23" s="159" t="s">
        <v>475</v>
      </c>
      <c r="R23" s="159">
        <v>2</v>
      </c>
      <c r="S23" s="161">
        <v>6708000867</v>
      </c>
      <c r="T23" s="160">
        <v>100</v>
      </c>
      <c r="U23" s="160" t="s">
        <v>329</v>
      </c>
      <c r="V23" s="160" t="s">
        <v>279</v>
      </c>
      <c r="W23" s="162" t="s">
        <v>280</v>
      </c>
      <c r="X23" s="162">
        <v>2</v>
      </c>
      <c r="Y23" s="142">
        <f t="shared" si="1"/>
        <v>200</v>
      </c>
      <c r="Z23" s="162"/>
      <c r="AA23" s="160" t="s">
        <v>312</v>
      </c>
    </row>
    <row r="24" spans="1:31" ht="48" x14ac:dyDescent="0.2">
      <c r="A24" s="139">
        <v>16</v>
      </c>
      <c r="B24" s="122" t="s">
        <v>349</v>
      </c>
      <c r="C24" s="122" t="s">
        <v>350</v>
      </c>
      <c r="D24" s="144" t="s">
        <v>351</v>
      </c>
      <c r="E24" s="122">
        <v>9070079</v>
      </c>
      <c r="F24" s="120">
        <v>1770002007</v>
      </c>
      <c r="G24" s="141" t="s">
        <v>330</v>
      </c>
      <c r="H24" s="158"/>
      <c r="I24" s="159">
        <v>7621</v>
      </c>
      <c r="J24" s="159" t="s">
        <v>475</v>
      </c>
      <c r="K24" s="159">
        <v>15</v>
      </c>
      <c r="L24" s="159" t="s">
        <v>275</v>
      </c>
      <c r="M24" s="159" t="s">
        <v>276</v>
      </c>
      <c r="N24" s="159" t="s">
        <v>277</v>
      </c>
      <c r="O24" s="160">
        <v>1</v>
      </c>
      <c r="P24" s="159" t="s">
        <v>534</v>
      </c>
      <c r="Q24" s="159" t="s">
        <v>475</v>
      </c>
      <c r="R24" s="159">
        <v>2</v>
      </c>
      <c r="S24" s="161">
        <v>6708000868</v>
      </c>
      <c r="T24" s="160">
        <v>5000</v>
      </c>
      <c r="U24" s="160" t="s">
        <v>331</v>
      </c>
      <c r="V24" s="160" t="s">
        <v>279</v>
      </c>
      <c r="W24" s="162" t="s">
        <v>280</v>
      </c>
      <c r="X24" s="162">
        <v>2</v>
      </c>
      <c r="Y24" s="142">
        <f t="shared" si="1"/>
        <v>10000</v>
      </c>
      <c r="Z24" s="162"/>
      <c r="AA24" s="160" t="s">
        <v>332</v>
      </c>
    </row>
    <row r="25" spans="1:31" ht="48" x14ac:dyDescent="0.2">
      <c r="A25" s="139">
        <v>17</v>
      </c>
      <c r="B25" s="122" t="s">
        <v>349</v>
      </c>
      <c r="C25" s="122" t="s">
        <v>350</v>
      </c>
      <c r="D25" s="144" t="s">
        <v>351</v>
      </c>
      <c r="E25" s="122">
        <v>9070079</v>
      </c>
      <c r="F25" s="120">
        <v>1770002007</v>
      </c>
      <c r="G25" s="141" t="s">
        <v>333</v>
      </c>
      <c r="H25" s="158"/>
      <c r="I25" s="159">
        <v>7622</v>
      </c>
      <c r="J25" s="159" t="s">
        <v>475</v>
      </c>
      <c r="K25" s="159">
        <v>15</v>
      </c>
      <c r="L25" s="159" t="s">
        <v>275</v>
      </c>
      <c r="M25" s="159" t="s">
        <v>276</v>
      </c>
      <c r="N25" s="159" t="s">
        <v>277</v>
      </c>
      <c r="O25" s="160">
        <v>1</v>
      </c>
      <c r="P25" s="159" t="s">
        <v>535</v>
      </c>
      <c r="Q25" s="159" t="s">
        <v>475</v>
      </c>
      <c r="R25" s="159">
        <v>2</v>
      </c>
      <c r="S25" s="161">
        <v>6708000908</v>
      </c>
      <c r="T25" s="160">
        <v>400</v>
      </c>
      <c r="U25" s="160" t="s">
        <v>334</v>
      </c>
      <c r="V25" s="160" t="s">
        <v>279</v>
      </c>
      <c r="W25" s="162" t="s">
        <v>280</v>
      </c>
      <c r="X25" s="162">
        <v>2</v>
      </c>
      <c r="Y25" s="142">
        <f t="shared" si="1"/>
        <v>800</v>
      </c>
      <c r="Z25" s="162"/>
      <c r="AA25" s="160" t="s">
        <v>335</v>
      </c>
    </row>
    <row r="26" spans="1:31" ht="60" x14ac:dyDescent="0.2">
      <c r="A26" s="139">
        <v>18</v>
      </c>
      <c r="B26" s="122" t="s">
        <v>349</v>
      </c>
      <c r="C26" s="122" t="s">
        <v>350</v>
      </c>
      <c r="D26" s="144" t="s">
        <v>351</v>
      </c>
      <c r="E26" s="122">
        <v>9070079</v>
      </c>
      <c r="F26" s="120">
        <v>1770002007</v>
      </c>
      <c r="G26" s="141" t="s">
        <v>336</v>
      </c>
      <c r="H26" s="158"/>
      <c r="I26" s="159">
        <v>7623</v>
      </c>
      <c r="J26" s="159" t="s">
        <v>475</v>
      </c>
      <c r="K26" s="159">
        <v>15</v>
      </c>
      <c r="L26" s="159" t="s">
        <v>275</v>
      </c>
      <c r="M26" s="159" t="s">
        <v>276</v>
      </c>
      <c r="N26" s="159" t="s">
        <v>277</v>
      </c>
      <c r="O26" s="160">
        <v>1</v>
      </c>
      <c r="P26" s="159" t="s">
        <v>536</v>
      </c>
      <c r="Q26" s="159" t="s">
        <v>475</v>
      </c>
      <c r="R26" s="159">
        <v>2</v>
      </c>
      <c r="S26" s="161">
        <v>6708000905</v>
      </c>
      <c r="T26" s="160">
        <v>100</v>
      </c>
      <c r="U26" s="160" t="s">
        <v>337</v>
      </c>
      <c r="V26" s="160" t="s">
        <v>279</v>
      </c>
      <c r="W26" s="162" t="s">
        <v>280</v>
      </c>
      <c r="X26" s="162">
        <v>7.0000000000000007E-2</v>
      </c>
      <c r="Y26" s="142">
        <f t="shared" si="1"/>
        <v>7.0000000000000009</v>
      </c>
      <c r="Z26" s="162"/>
      <c r="AA26" s="160" t="s">
        <v>312</v>
      </c>
    </row>
    <row r="27" spans="1:31" ht="48" x14ac:dyDescent="0.2">
      <c r="A27" s="139">
        <v>19</v>
      </c>
      <c r="B27" s="122" t="s">
        <v>349</v>
      </c>
      <c r="C27" s="122" t="s">
        <v>350</v>
      </c>
      <c r="D27" s="144" t="s">
        <v>351</v>
      </c>
      <c r="E27" s="122">
        <v>9070079</v>
      </c>
      <c r="F27" s="120">
        <v>1770002007</v>
      </c>
      <c r="G27" s="141" t="s">
        <v>338</v>
      </c>
      <c r="H27" s="158"/>
      <c r="I27" s="159">
        <v>7624</v>
      </c>
      <c r="J27" s="159" t="s">
        <v>475</v>
      </c>
      <c r="K27" s="159">
        <v>15</v>
      </c>
      <c r="L27" s="159" t="s">
        <v>275</v>
      </c>
      <c r="M27" s="159" t="s">
        <v>276</v>
      </c>
      <c r="N27" s="159" t="s">
        <v>277</v>
      </c>
      <c r="O27" s="160">
        <v>1</v>
      </c>
      <c r="P27" s="159" t="s">
        <v>537</v>
      </c>
      <c r="Q27" s="159" t="s">
        <v>475</v>
      </c>
      <c r="R27" s="159">
        <v>2</v>
      </c>
      <c r="S27" s="161">
        <v>6708000902</v>
      </c>
      <c r="T27" s="160">
        <v>100</v>
      </c>
      <c r="U27" s="160" t="s">
        <v>339</v>
      </c>
      <c r="V27" s="160" t="s">
        <v>279</v>
      </c>
      <c r="W27" s="162" t="s">
        <v>280</v>
      </c>
      <c r="X27" s="162">
        <v>7.0000000000000007E-2</v>
      </c>
      <c r="Y27" s="142">
        <f t="shared" si="1"/>
        <v>7.0000000000000009</v>
      </c>
      <c r="Z27" s="162"/>
      <c r="AA27" s="160" t="s">
        <v>312</v>
      </c>
    </row>
    <row r="28" spans="1:31" ht="60" x14ac:dyDescent="0.2">
      <c r="A28" s="139">
        <v>20</v>
      </c>
      <c r="B28" s="122" t="s">
        <v>349</v>
      </c>
      <c r="C28" s="122" t="s">
        <v>350</v>
      </c>
      <c r="D28" s="144" t="s">
        <v>351</v>
      </c>
      <c r="E28" s="122">
        <v>9070079</v>
      </c>
      <c r="F28" s="120">
        <v>1770002007</v>
      </c>
      <c r="G28" s="141" t="s">
        <v>340</v>
      </c>
      <c r="H28" s="158"/>
      <c r="I28" s="159">
        <v>7625</v>
      </c>
      <c r="J28" s="159" t="s">
        <v>475</v>
      </c>
      <c r="K28" s="159">
        <v>15</v>
      </c>
      <c r="L28" s="159" t="s">
        <v>275</v>
      </c>
      <c r="M28" s="159" t="s">
        <v>276</v>
      </c>
      <c r="N28" s="159" t="s">
        <v>277</v>
      </c>
      <c r="O28" s="160">
        <v>1</v>
      </c>
      <c r="P28" s="159" t="s">
        <v>538</v>
      </c>
      <c r="Q28" s="159" t="s">
        <v>475</v>
      </c>
      <c r="R28" s="159">
        <v>2</v>
      </c>
      <c r="S28" s="161">
        <v>6708000866</v>
      </c>
      <c r="T28" s="160">
        <v>100</v>
      </c>
      <c r="U28" s="160" t="s">
        <v>341</v>
      </c>
      <c r="V28" s="160" t="s">
        <v>279</v>
      </c>
      <c r="W28" s="162" t="s">
        <v>280</v>
      </c>
      <c r="X28" s="162">
        <v>7.0000000000000007E-2</v>
      </c>
      <c r="Y28" s="142">
        <f t="shared" si="1"/>
        <v>7.0000000000000009</v>
      </c>
      <c r="Z28" s="162"/>
      <c r="AA28" s="160" t="s">
        <v>312</v>
      </c>
    </row>
    <row r="29" spans="1:31" ht="48" x14ac:dyDescent="0.2">
      <c r="A29" s="139">
        <v>21</v>
      </c>
      <c r="B29" s="122" t="s">
        <v>349</v>
      </c>
      <c r="C29" s="122" t="s">
        <v>350</v>
      </c>
      <c r="D29" s="144" t="s">
        <v>351</v>
      </c>
      <c r="E29" s="122">
        <v>9070079</v>
      </c>
      <c r="F29" s="120">
        <v>1770002007</v>
      </c>
      <c r="G29" s="141" t="s">
        <v>342</v>
      </c>
      <c r="H29" s="158"/>
      <c r="I29" s="159">
        <v>7626</v>
      </c>
      <c r="J29" s="159" t="s">
        <v>475</v>
      </c>
      <c r="K29" s="159">
        <v>15</v>
      </c>
      <c r="L29" s="159" t="s">
        <v>275</v>
      </c>
      <c r="M29" s="159" t="s">
        <v>276</v>
      </c>
      <c r="N29" s="159" t="s">
        <v>277</v>
      </c>
      <c r="O29" s="160">
        <v>1</v>
      </c>
      <c r="P29" s="159" t="s">
        <v>539</v>
      </c>
      <c r="Q29" s="159" t="s">
        <v>475</v>
      </c>
      <c r="R29" s="159">
        <v>2</v>
      </c>
      <c r="S29" s="161">
        <v>6708000904</v>
      </c>
      <c r="T29" s="160">
        <v>100</v>
      </c>
      <c r="U29" s="160" t="s">
        <v>343</v>
      </c>
      <c r="V29" s="160" t="s">
        <v>279</v>
      </c>
      <c r="W29" s="162" t="s">
        <v>280</v>
      </c>
      <c r="X29" s="162">
        <v>7.0000000000000007E-2</v>
      </c>
      <c r="Y29" s="142">
        <f t="shared" si="1"/>
        <v>7.0000000000000009</v>
      </c>
      <c r="Z29" s="162"/>
      <c r="AA29" s="160" t="s">
        <v>312</v>
      </c>
    </row>
    <row r="30" spans="1:31" ht="48" x14ac:dyDescent="0.2">
      <c r="A30" s="139">
        <v>22</v>
      </c>
      <c r="B30" s="122" t="s">
        <v>349</v>
      </c>
      <c r="C30" s="122" t="s">
        <v>350</v>
      </c>
      <c r="D30" s="144" t="s">
        <v>351</v>
      </c>
      <c r="E30" s="122">
        <v>9070079</v>
      </c>
      <c r="F30" s="120">
        <v>1770002007</v>
      </c>
      <c r="G30" s="141" t="s">
        <v>344</v>
      </c>
      <c r="H30" s="158"/>
      <c r="I30" s="159">
        <v>7627</v>
      </c>
      <c r="J30" s="159" t="s">
        <v>475</v>
      </c>
      <c r="K30" s="159">
        <v>15</v>
      </c>
      <c r="L30" s="159" t="s">
        <v>275</v>
      </c>
      <c r="M30" s="159" t="s">
        <v>276</v>
      </c>
      <c r="N30" s="159" t="s">
        <v>277</v>
      </c>
      <c r="O30" s="160">
        <v>1</v>
      </c>
      <c r="P30" s="159" t="s">
        <v>540</v>
      </c>
      <c r="Q30" s="159" t="s">
        <v>475</v>
      </c>
      <c r="R30" s="159">
        <v>2</v>
      </c>
      <c r="S30" s="161">
        <v>6708000903</v>
      </c>
      <c r="T30" s="160">
        <v>100</v>
      </c>
      <c r="U30" s="160" t="s">
        <v>345</v>
      </c>
      <c r="V30" s="160" t="s">
        <v>279</v>
      </c>
      <c r="W30" s="162" t="s">
        <v>280</v>
      </c>
      <c r="X30" s="162">
        <v>2</v>
      </c>
      <c r="Y30" s="142">
        <f t="shared" si="1"/>
        <v>200</v>
      </c>
      <c r="Z30" s="162"/>
      <c r="AA30" s="160" t="s">
        <v>346</v>
      </c>
    </row>
    <row r="31" spans="1:31" ht="48" x14ac:dyDescent="0.2">
      <c r="A31" s="139">
        <v>23</v>
      </c>
      <c r="B31" s="122" t="s">
        <v>349</v>
      </c>
      <c r="C31" s="122" t="s">
        <v>350</v>
      </c>
      <c r="D31" s="144" t="s">
        <v>351</v>
      </c>
      <c r="E31" s="122">
        <v>9070079</v>
      </c>
      <c r="F31" s="120">
        <v>1770002007</v>
      </c>
      <c r="G31" s="141" t="s">
        <v>347</v>
      </c>
      <c r="H31" s="158"/>
      <c r="I31" s="159">
        <v>7628</v>
      </c>
      <c r="J31" s="159" t="s">
        <v>475</v>
      </c>
      <c r="K31" s="159">
        <v>15</v>
      </c>
      <c r="L31" s="159" t="s">
        <v>275</v>
      </c>
      <c r="M31" s="159" t="s">
        <v>276</v>
      </c>
      <c r="N31" s="159" t="s">
        <v>277</v>
      </c>
      <c r="O31" s="160">
        <v>1</v>
      </c>
      <c r="P31" s="159" t="s">
        <v>538</v>
      </c>
      <c r="Q31" s="159" t="s">
        <v>475</v>
      </c>
      <c r="R31" s="159">
        <v>2</v>
      </c>
      <c r="S31" s="161">
        <v>6708000901</v>
      </c>
      <c r="T31" s="160">
        <v>100</v>
      </c>
      <c r="U31" s="160" t="s">
        <v>348</v>
      </c>
      <c r="V31" s="160" t="s">
        <v>279</v>
      </c>
      <c r="W31" s="162" t="s">
        <v>280</v>
      </c>
      <c r="X31" s="162">
        <v>2</v>
      </c>
      <c r="Y31" s="142">
        <f t="shared" si="1"/>
        <v>200</v>
      </c>
      <c r="Z31" s="162"/>
      <c r="AA31" s="160" t="s">
        <v>346</v>
      </c>
    </row>
    <row r="32" spans="1:31" s="129" customFormat="1" x14ac:dyDescent="0.2">
      <c r="A32" s="145"/>
      <c r="B32" s="145"/>
      <c r="C32" s="145"/>
      <c r="D32" s="145"/>
      <c r="E32" s="145"/>
      <c r="F32" s="145"/>
      <c r="G32" s="163" t="s">
        <v>58</v>
      </c>
      <c r="H32" s="147"/>
      <c r="I32" s="148"/>
      <c r="J32" s="148"/>
      <c r="K32" s="148"/>
      <c r="L32" s="148"/>
      <c r="M32" s="148"/>
      <c r="N32" s="148"/>
      <c r="O32" s="148"/>
      <c r="P32" s="148"/>
      <c r="Q32" s="149"/>
      <c r="R32" s="150"/>
      <c r="S32" s="148"/>
      <c r="T32" s="163">
        <f>SUM(T9:T31)</f>
        <v>40290</v>
      </c>
      <c r="U32" s="148"/>
      <c r="V32" s="148"/>
      <c r="W32" s="148"/>
      <c r="X32" s="169">
        <f>SUM(X9:X31)</f>
        <v>38.28</v>
      </c>
      <c r="Y32" s="586">
        <f>SUM(Y9:Y31)</f>
        <v>79808</v>
      </c>
      <c r="Z32" s="151"/>
      <c r="AA32" s="148"/>
    </row>
    <row r="33" spans="1:27" ht="48" x14ac:dyDescent="0.2">
      <c r="A33" s="140"/>
      <c r="B33" s="140" t="s">
        <v>471</v>
      </c>
      <c r="C33" s="140" t="s">
        <v>472</v>
      </c>
      <c r="D33" s="146" t="s">
        <v>408</v>
      </c>
      <c r="E33" s="140">
        <v>9070052</v>
      </c>
      <c r="F33" s="160"/>
      <c r="G33" s="141" t="s">
        <v>457</v>
      </c>
      <c r="H33" s="158"/>
      <c r="I33" s="159"/>
      <c r="J33" s="159"/>
      <c r="K33" s="159"/>
      <c r="L33" s="159"/>
      <c r="M33" s="159"/>
      <c r="N33" s="159"/>
      <c r="O33" s="160">
        <v>1</v>
      </c>
      <c r="P33" s="159"/>
      <c r="Q33" s="159"/>
      <c r="R33" s="124"/>
      <c r="S33" s="161"/>
      <c r="T33" s="160">
        <v>7095</v>
      </c>
      <c r="U33" s="160" t="s">
        <v>458</v>
      </c>
      <c r="V33" s="160"/>
      <c r="W33" s="162"/>
      <c r="X33" s="162">
        <v>2000</v>
      </c>
      <c r="Y33" s="143">
        <v>14190</v>
      </c>
      <c r="Z33" s="143"/>
      <c r="AA33" s="160" t="s">
        <v>459</v>
      </c>
    </row>
    <row r="34" spans="1:27" s="129" customFormat="1" ht="24" x14ac:dyDescent="0.2">
      <c r="A34" s="146"/>
      <c r="B34" s="146"/>
      <c r="C34" s="146"/>
      <c r="D34" s="146"/>
      <c r="E34" s="146"/>
      <c r="F34" s="77"/>
      <c r="G34" s="125" t="s">
        <v>58</v>
      </c>
      <c r="H34" s="152"/>
      <c r="I34" s="153"/>
      <c r="J34" s="153"/>
      <c r="K34" s="153"/>
      <c r="L34" s="153"/>
      <c r="M34" s="153"/>
      <c r="N34" s="153"/>
      <c r="O34" s="77">
        <v>1</v>
      </c>
      <c r="P34" s="153"/>
      <c r="Q34" s="153"/>
      <c r="R34" s="154"/>
      <c r="S34" s="155"/>
      <c r="T34" s="77">
        <v>7095</v>
      </c>
      <c r="U34" s="77" t="s">
        <v>458</v>
      </c>
      <c r="V34" s="77"/>
      <c r="W34" s="156"/>
      <c r="X34" s="156">
        <v>2000</v>
      </c>
      <c r="Y34" s="151">
        <f>Y33</f>
        <v>14190</v>
      </c>
      <c r="Z34" s="151"/>
      <c r="AA34" s="77"/>
    </row>
    <row r="35" spans="1:27" ht="72" x14ac:dyDescent="0.2">
      <c r="A35" s="140"/>
      <c r="B35" s="140" t="s">
        <v>471</v>
      </c>
      <c r="C35" s="140" t="s">
        <v>350</v>
      </c>
      <c r="D35" s="146" t="s">
        <v>426</v>
      </c>
      <c r="E35" s="140">
        <v>9132503</v>
      </c>
      <c r="F35" s="140">
        <v>1770001018</v>
      </c>
      <c r="G35" s="141" t="s">
        <v>460</v>
      </c>
      <c r="H35" s="158"/>
      <c r="I35" s="159">
        <v>433299</v>
      </c>
      <c r="J35" s="159">
        <v>2011</v>
      </c>
      <c r="K35" s="159">
        <v>15</v>
      </c>
      <c r="L35" s="159" t="s">
        <v>275</v>
      </c>
      <c r="M35" s="159" t="s">
        <v>461</v>
      </c>
      <c r="N35" s="159">
        <v>2011</v>
      </c>
      <c r="O35" s="160">
        <v>1</v>
      </c>
      <c r="P35" s="159" t="s">
        <v>462</v>
      </c>
      <c r="Q35" s="159">
        <v>2011</v>
      </c>
      <c r="R35" s="159">
        <v>15</v>
      </c>
      <c r="S35" s="161">
        <v>6708000701</v>
      </c>
      <c r="T35" s="160">
        <v>2157</v>
      </c>
      <c r="U35" s="160" t="s">
        <v>463</v>
      </c>
      <c r="V35" s="160"/>
      <c r="W35" s="162"/>
      <c r="X35" s="162">
        <v>2</v>
      </c>
      <c r="Y35" s="142">
        <f>X35*T35</f>
        <v>4314</v>
      </c>
      <c r="Z35" s="143"/>
      <c r="AA35" s="160" t="s">
        <v>429</v>
      </c>
    </row>
    <row r="36" spans="1:27" ht="72" x14ac:dyDescent="0.2">
      <c r="A36" s="140"/>
      <c r="B36" s="140" t="s">
        <v>471</v>
      </c>
      <c r="C36" s="140" t="s">
        <v>350</v>
      </c>
      <c r="D36" s="146" t="s">
        <v>426</v>
      </c>
      <c r="E36" s="140">
        <v>9132503</v>
      </c>
      <c r="F36" s="140">
        <v>1770001018</v>
      </c>
      <c r="G36" s="141" t="s">
        <v>464</v>
      </c>
      <c r="H36" s="158"/>
      <c r="I36" s="159">
        <v>433295</v>
      </c>
      <c r="J36" s="159">
        <v>2018</v>
      </c>
      <c r="K36" s="159">
        <v>15</v>
      </c>
      <c r="L36" s="159" t="s">
        <v>275</v>
      </c>
      <c r="M36" s="159" t="s">
        <v>465</v>
      </c>
      <c r="N36" s="159">
        <v>2018</v>
      </c>
      <c r="O36" s="160">
        <v>1</v>
      </c>
      <c r="P36" s="159">
        <v>6761</v>
      </c>
      <c r="Q36" s="159">
        <v>2018</v>
      </c>
      <c r="R36" s="124">
        <v>15</v>
      </c>
      <c r="S36" s="161">
        <v>6708000701</v>
      </c>
      <c r="T36" s="160">
        <v>2491</v>
      </c>
      <c r="U36" s="160" t="s">
        <v>466</v>
      </c>
      <c r="V36" s="160"/>
      <c r="W36" s="162"/>
      <c r="X36" s="162">
        <v>2</v>
      </c>
      <c r="Y36" s="142">
        <f>X36*T36</f>
        <v>4982</v>
      </c>
      <c r="Z36" s="143"/>
      <c r="AA36" s="160" t="s">
        <v>426</v>
      </c>
    </row>
    <row r="37" spans="1:27" s="129" customFormat="1" x14ac:dyDescent="0.2">
      <c r="A37" s="146"/>
      <c r="B37" s="146"/>
      <c r="C37" s="146"/>
      <c r="D37" s="146"/>
      <c r="E37" s="146"/>
      <c r="F37" s="146"/>
      <c r="G37" s="163" t="s">
        <v>58</v>
      </c>
      <c r="H37" s="147"/>
      <c r="I37" s="148"/>
      <c r="J37" s="148"/>
      <c r="K37" s="148"/>
      <c r="L37" s="148"/>
      <c r="M37" s="148"/>
      <c r="N37" s="148"/>
      <c r="O37" s="148"/>
      <c r="P37" s="148"/>
      <c r="Q37" s="149"/>
      <c r="R37" s="150"/>
      <c r="S37" s="148"/>
      <c r="T37" s="163">
        <f>SUM(T35:T36)</f>
        <v>4648</v>
      </c>
      <c r="U37" s="148"/>
      <c r="V37" s="148"/>
      <c r="W37" s="148"/>
      <c r="X37" s="148">
        <v>4</v>
      </c>
      <c r="Y37" s="168">
        <f>SUM(Y35:Y36)</f>
        <v>9296</v>
      </c>
      <c r="Z37" s="151"/>
      <c r="AA37" s="148"/>
    </row>
    <row r="38" spans="1:27" ht="36" x14ac:dyDescent="0.2">
      <c r="A38" s="140"/>
      <c r="B38" s="140" t="s">
        <v>471</v>
      </c>
      <c r="C38" s="140" t="s">
        <v>473</v>
      </c>
      <c r="D38" s="140" t="s">
        <v>474</v>
      </c>
      <c r="E38" s="140">
        <v>9070087</v>
      </c>
      <c r="F38" s="140"/>
      <c r="G38" s="141" t="s">
        <v>467</v>
      </c>
      <c r="H38" s="158"/>
      <c r="I38" s="159">
        <v>179227</v>
      </c>
      <c r="J38" s="159" t="s">
        <v>468</v>
      </c>
      <c r="K38" s="159">
        <v>15</v>
      </c>
      <c r="L38" s="159" t="s">
        <v>275</v>
      </c>
      <c r="M38" s="159"/>
      <c r="N38" s="159"/>
      <c r="O38" s="160">
        <v>1</v>
      </c>
      <c r="P38" s="159">
        <v>1</v>
      </c>
      <c r="Q38" s="159" t="s">
        <v>468</v>
      </c>
      <c r="R38" s="159">
        <v>2</v>
      </c>
      <c r="S38" s="161">
        <v>6807000736</v>
      </c>
      <c r="T38" s="160">
        <v>31856</v>
      </c>
      <c r="U38" s="160" t="s">
        <v>458</v>
      </c>
      <c r="V38" s="160" t="s">
        <v>279</v>
      </c>
      <c r="W38" s="162" t="s">
        <v>469</v>
      </c>
      <c r="X38" s="162">
        <v>2</v>
      </c>
      <c r="Y38" s="142">
        <f>X38*T38</f>
        <v>63712</v>
      </c>
      <c r="Z38" s="143"/>
      <c r="AA38" s="160" t="s">
        <v>470</v>
      </c>
    </row>
    <row r="39" spans="1:27" s="129" customFormat="1" x14ac:dyDescent="0.2">
      <c r="A39" s="146"/>
      <c r="B39" s="146"/>
      <c r="C39" s="146"/>
      <c r="D39" s="146"/>
      <c r="E39" s="146"/>
      <c r="F39" s="146"/>
      <c r="G39" s="163" t="s">
        <v>58</v>
      </c>
      <c r="H39" s="147"/>
      <c r="I39" s="148"/>
      <c r="J39" s="148"/>
      <c r="K39" s="148"/>
      <c r="L39" s="148"/>
      <c r="M39" s="148"/>
      <c r="N39" s="148"/>
      <c r="O39" s="148"/>
      <c r="P39" s="148"/>
      <c r="Q39" s="149"/>
      <c r="R39" s="150"/>
      <c r="S39" s="148"/>
      <c r="T39" s="163">
        <f>SUM(T38:T38)</f>
        <v>31856</v>
      </c>
      <c r="U39" s="148"/>
      <c r="V39" s="148"/>
      <c r="W39" s="148"/>
      <c r="X39" s="148">
        <v>2</v>
      </c>
      <c r="Y39" s="168">
        <f>SUM(Y38:Y38)</f>
        <v>63712</v>
      </c>
      <c r="Z39" s="151"/>
      <c r="AA39" s="148"/>
    </row>
    <row r="40" spans="1:27" s="129" customFormat="1" ht="36" x14ac:dyDescent="0.2">
      <c r="A40" s="146"/>
      <c r="B40" s="140" t="s">
        <v>471</v>
      </c>
      <c r="C40" s="140" t="s">
        <v>473</v>
      </c>
      <c r="D40" s="140" t="s">
        <v>486</v>
      </c>
      <c r="E40" s="140">
        <v>9070109</v>
      </c>
      <c r="F40" s="146"/>
      <c r="G40" s="141" t="s">
        <v>483</v>
      </c>
      <c r="H40" s="158"/>
      <c r="I40" s="159">
        <v>179228</v>
      </c>
      <c r="J40" s="159" t="s">
        <v>484</v>
      </c>
      <c r="K40" s="159">
        <v>15</v>
      </c>
      <c r="L40" s="159" t="s">
        <v>275</v>
      </c>
      <c r="M40" s="159">
        <v>1</v>
      </c>
      <c r="N40" s="159" t="s">
        <v>484</v>
      </c>
      <c r="O40" s="160">
        <v>1</v>
      </c>
      <c r="P40" s="159">
        <v>1</v>
      </c>
      <c r="Q40" s="159" t="s">
        <v>468</v>
      </c>
      <c r="R40" s="159">
        <v>2</v>
      </c>
      <c r="S40" s="161">
        <v>212100004</v>
      </c>
      <c r="T40" s="160">
        <v>2800</v>
      </c>
      <c r="U40" s="160" t="s">
        <v>458</v>
      </c>
      <c r="V40" s="160" t="s">
        <v>279</v>
      </c>
      <c r="W40" s="162" t="s">
        <v>469</v>
      </c>
      <c r="X40" s="162">
        <v>2</v>
      </c>
      <c r="Y40" s="162">
        <f>X40*T40</f>
        <v>5600</v>
      </c>
      <c r="Z40" s="162"/>
      <c r="AA40" s="160" t="s">
        <v>485</v>
      </c>
    </row>
    <row r="41" spans="1:27" s="129" customFormat="1" x14ac:dyDescent="0.2">
      <c r="A41" s="146"/>
      <c r="B41" s="146"/>
      <c r="C41" s="146"/>
      <c r="D41" s="146"/>
      <c r="E41" s="146"/>
      <c r="F41" s="146"/>
      <c r="G41" s="163" t="s">
        <v>58</v>
      </c>
      <c r="H41" s="164"/>
      <c r="I41" s="165"/>
      <c r="J41" s="165"/>
      <c r="K41" s="165"/>
      <c r="L41" s="165"/>
      <c r="M41" s="165"/>
      <c r="N41" s="165"/>
      <c r="O41" s="165"/>
      <c r="P41" s="165"/>
      <c r="Q41" s="166"/>
      <c r="R41" s="167"/>
      <c r="S41" s="165"/>
      <c r="T41" s="163">
        <f>SUM(T40:T40)</f>
        <v>2800</v>
      </c>
      <c r="U41" s="165"/>
      <c r="V41" s="165"/>
      <c r="W41" s="165"/>
      <c r="X41" s="165">
        <v>2</v>
      </c>
      <c r="Y41" s="156">
        <f>SUM(Y40:Y40)</f>
        <v>5600</v>
      </c>
      <c r="Z41" s="162">
        <f>SUM(Z39:Z40)</f>
        <v>0</v>
      </c>
      <c r="AA41" s="165"/>
    </row>
    <row r="42" spans="1:27" x14ac:dyDescent="0.2">
      <c r="A42" s="139"/>
      <c r="B42" s="139"/>
      <c r="C42" s="139"/>
      <c r="D42" s="139"/>
      <c r="E42" s="139"/>
      <c r="F42" s="139"/>
      <c r="G42" s="157" t="s">
        <v>476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57">
        <f>T39+T37+T32+T34+T41</f>
        <v>86689</v>
      </c>
      <c r="U42" s="139"/>
      <c r="V42" s="139"/>
      <c r="W42" s="139"/>
      <c r="X42" s="170">
        <f>X39+X37+X34+X32+X41</f>
        <v>2046.28</v>
      </c>
      <c r="Y42" s="587">
        <f>Y32+Y34+Y37+Y39+Y41</f>
        <v>172606</v>
      </c>
      <c r="Z42" s="139"/>
      <c r="AA42" s="139"/>
    </row>
  </sheetData>
  <mergeCells count="20">
    <mergeCell ref="H6:H7"/>
    <mergeCell ref="A6:A7"/>
    <mergeCell ref="B6:B7"/>
    <mergeCell ref="C6:C7"/>
    <mergeCell ref="D6:F6"/>
    <mergeCell ref="G6:G7"/>
    <mergeCell ref="AA6:AA7"/>
    <mergeCell ref="K3:O3"/>
    <mergeCell ref="U6:U7"/>
    <mergeCell ref="V6:V7"/>
    <mergeCell ref="W6:W7"/>
    <mergeCell ref="X6:X7"/>
    <mergeCell ref="Y6:Y7"/>
    <mergeCell ref="Z6:Z7"/>
    <mergeCell ref="I6:K6"/>
    <mergeCell ref="L6:N6"/>
    <mergeCell ref="O6:O7"/>
    <mergeCell ref="P6:R6"/>
    <mergeCell ref="S6:S7"/>
    <mergeCell ref="T6:T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4"/>
  <sheetViews>
    <sheetView tabSelected="1" topLeftCell="A67" workbookViewId="0">
      <selection activeCell="M99" sqref="M99"/>
    </sheetView>
  </sheetViews>
  <sheetFormatPr defaultColWidth="9.140625" defaultRowHeight="12.75" x14ac:dyDescent="0.2"/>
  <cols>
    <col min="1" max="1" width="2.7109375" style="2" customWidth="1"/>
    <col min="2" max="2" width="12.42578125" style="6" customWidth="1"/>
    <col min="3" max="3" width="6.85546875" style="6" customWidth="1"/>
    <col min="4" max="4" width="5.85546875" style="2" customWidth="1"/>
    <col min="5" max="5" width="8.42578125" style="2" customWidth="1"/>
    <col min="6" max="6" width="11.140625" style="2" customWidth="1"/>
    <col min="7" max="7" width="27.5703125" style="6" customWidth="1"/>
    <col min="8" max="8" width="6.42578125" style="2" customWidth="1"/>
    <col min="9" max="9" width="11.85546875" style="2" customWidth="1"/>
    <col min="10" max="10" width="13.7109375" style="2" customWidth="1"/>
    <col min="11" max="11" width="13.85546875" style="2" customWidth="1"/>
    <col min="12" max="12" width="15.42578125" style="2" customWidth="1"/>
    <col min="13" max="13" width="20.7109375" style="2" customWidth="1"/>
    <col min="14" max="14" width="10.85546875" style="2" customWidth="1"/>
    <col min="15" max="15" width="16.42578125" style="2" customWidth="1"/>
    <col min="16" max="16" width="9.85546875" style="2" customWidth="1"/>
    <col min="17" max="17" width="16" style="2" customWidth="1"/>
    <col min="18" max="18" width="7.28515625" style="2" customWidth="1"/>
    <col min="19" max="19" width="7.42578125" style="2" customWidth="1"/>
    <col min="20" max="20" width="12.42578125" style="2" customWidth="1"/>
    <col min="21" max="21" width="10.42578125" style="2" customWidth="1"/>
    <col min="22" max="22" width="10.5703125" style="2" customWidth="1"/>
    <col min="23" max="23" width="11.140625" style="2" customWidth="1"/>
    <col min="24" max="24" width="10.42578125" style="2" customWidth="1"/>
    <col min="25" max="25" width="11.140625" style="2" customWidth="1"/>
    <col min="26" max="26" width="8.85546875" style="2" customWidth="1"/>
    <col min="27" max="27" width="11.85546875" style="2" customWidth="1"/>
    <col min="28" max="28" width="12.5703125" style="2" customWidth="1"/>
    <col min="29" max="29" width="15.7109375" style="67" customWidth="1"/>
    <col min="30" max="30" width="13.28515625" style="67" customWidth="1"/>
    <col min="31" max="31" width="16.7109375" style="12" customWidth="1"/>
    <col min="32" max="32" width="9.5703125" style="2" customWidth="1"/>
    <col min="33" max="33" width="13" style="2" customWidth="1"/>
    <col min="34" max="34" width="20.7109375" style="12" customWidth="1"/>
    <col min="35" max="36" width="12.5703125" style="2" customWidth="1"/>
    <col min="37" max="37" width="11.5703125" style="2" customWidth="1"/>
    <col min="38" max="16384" width="9.140625" style="2"/>
  </cols>
  <sheetData>
    <row r="1" spans="1:37" s="216" customFormat="1" x14ac:dyDescent="0.2">
      <c r="G1" s="6"/>
      <c r="I1" s="217" t="s">
        <v>583</v>
      </c>
      <c r="J1" s="217"/>
      <c r="K1" s="217"/>
      <c r="M1" s="127"/>
      <c r="AE1" s="251"/>
      <c r="AH1" s="251"/>
    </row>
    <row r="2" spans="1:37" s="216" customFormat="1" x14ac:dyDescent="0.2">
      <c r="G2" s="6"/>
      <c r="I2" s="217" t="s">
        <v>584</v>
      </c>
      <c r="J2" s="217"/>
      <c r="K2" s="217"/>
      <c r="M2" s="127"/>
      <c r="AE2" s="251"/>
      <c r="AH2" s="251"/>
    </row>
    <row r="3" spans="1:37" s="216" customFormat="1" x14ac:dyDescent="0.2">
      <c r="G3" s="6"/>
      <c r="I3" s="217" t="s">
        <v>586</v>
      </c>
      <c r="J3" s="217"/>
      <c r="K3" s="217"/>
      <c r="L3" s="537"/>
      <c r="M3" s="537"/>
      <c r="AE3" s="251"/>
      <c r="AH3" s="251"/>
    </row>
    <row r="4" spans="1:37" x14ac:dyDescent="0.2">
      <c r="A4" s="252"/>
      <c r="B4" s="84"/>
      <c r="C4" s="253" t="s">
        <v>402</v>
      </c>
      <c r="D4" s="252"/>
      <c r="E4" s="252"/>
      <c r="F4" s="252"/>
      <c r="I4" s="1"/>
      <c r="J4" s="1"/>
      <c r="K4" s="1"/>
      <c r="L4" s="1"/>
      <c r="O4" s="1"/>
      <c r="P4" s="1"/>
      <c r="Q4" s="1"/>
      <c r="R4" s="1"/>
      <c r="S4" s="1"/>
      <c r="AA4" s="254"/>
      <c r="AG4" s="254"/>
    </row>
    <row r="5" spans="1:37" x14ac:dyDescent="0.2">
      <c r="A5" s="16"/>
      <c r="B5" s="255" t="s">
        <v>115</v>
      </c>
      <c r="C5" s="255"/>
      <c r="D5" s="16"/>
      <c r="E5" s="16"/>
      <c r="F5" s="16"/>
      <c r="G5" s="2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X5" s="16"/>
      <c r="Y5" s="16"/>
      <c r="Z5" s="16"/>
      <c r="AA5" s="14" t="s">
        <v>59</v>
      </c>
      <c r="AB5" s="16"/>
      <c r="AC5" s="68"/>
      <c r="AD5" s="68"/>
      <c r="AE5" s="16"/>
      <c r="AF5" s="16"/>
      <c r="AG5" s="14"/>
      <c r="AH5" s="16"/>
      <c r="AI5" s="16"/>
      <c r="AJ5" s="16"/>
    </row>
    <row r="6" spans="1:37" ht="12.75" hidden="1" customHeight="1" x14ac:dyDescent="0.2">
      <c r="A6" s="16"/>
      <c r="B6" s="2"/>
      <c r="C6" s="2"/>
      <c r="D6" s="16"/>
      <c r="E6" s="16"/>
      <c r="F6" s="16"/>
      <c r="G6" s="2"/>
      <c r="H6" s="16"/>
      <c r="I6" s="16"/>
      <c r="J6" s="1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4"/>
      <c r="AB6" s="16"/>
      <c r="AC6" s="68"/>
      <c r="AD6" s="68"/>
      <c r="AE6" s="16"/>
      <c r="AF6" s="16"/>
      <c r="AG6" s="16"/>
      <c r="AH6" s="16"/>
      <c r="AI6" s="16"/>
      <c r="AJ6" s="16"/>
    </row>
    <row r="7" spans="1:37" x14ac:dyDescent="0.2">
      <c r="A7" s="3"/>
      <c r="B7" s="8"/>
      <c r="C7" s="8"/>
      <c r="D7" s="3"/>
      <c r="E7" s="3"/>
      <c r="F7" s="3"/>
      <c r="G7" s="8"/>
      <c r="H7" s="5"/>
      <c r="I7" s="5"/>
      <c r="J7" s="5"/>
      <c r="K7" s="65"/>
      <c r="L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  <c r="AA7" s="4"/>
      <c r="AB7" s="4"/>
      <c r="AC7" s="69"/>
      <c r="AD7" s="69"/>
      <c r="AE7" s="563"/>
      <c r="AF7" s="4"/>
      <c r="AG7" s="4"/>
    </row>
    <row r="8" spans="1:37" s="7" customFormat="1" ht="23.25" customHeight="1" x14ac:dyDescent="0.2">
      <c r="A8" s="623" t="s">
        <v>18</v>
      </c>
      <c r="B8" s="621" t="s">
        <v>95</v>
      </c>
      <c r="C8" s="621" t="s">
        <v>96</v>
      </c>
      <c r="D8" s="625" t="s">
        <v>97</v>
      </c>
      <c r="E8" s="626"/>
      <c r="F8" s="627"/>
      <c r="G8" s="621" t="s">
        <v>26</v>
      </c>
      <c r="H8" s="621" t="s">
        <v>0</v>
      </c>
      <c r="I8" s="621" t="s">
        <v>25</v>
      </c>
      <c r="J8" s="634" t="s">
        <v>43</v>
      </c>
      <c r="K8" s="634"/>
      <c r="L8" s="634"/>
      <c r="M8" s="631" t="s">
        <v>33</v>
      </c>
      <c r="N8" s="631" t="s">
        <v>62</v>
      </c>
      <c r="O8" s="631" t="s">
        <v>63</v>
      </c>
      <c r="P8" s="636" t="s">
        <v>20</v>
      </c>
      <c r="Q8" s="637"/>
      <c r="R8" s="637"/>
      <c r="S8" s="638"/>
      <c r="T8" s="621" t="s">
        <v>69</v>
      </c>
      <c r="U8" s="621" t="s">
        <v>46</v>
      </c>
      <c r="V8" s="631" t="s">
        <v>64</v>
      </c>
      <c r="W8" s="631" t="s">
        <v>65</v>
      </c>
      <c r="X8" s="631" t="s">
        <v>66</v>
      </c>
      <c r="Y8" s="631" t="s">
        <v>67</v>
      </c>
      <c r="Z8" s="631" t="s">
        <v>44</v>
      </c>
      <c r="AA8" s="631" t="s">
        <v>50</v>
      </c>
      <c r="AB8" s="631" t="s">
        <v>45</v>
      </c>
      <c r="AC8" s="631" t="s">
        <v>87</v>
      </c>
      <c r="AD8" s="631" t="s">
        <v>88</v>
      </c>
      <c r="AE8" s="621" t="s">
        <v>89</v>
      </c>
      <c r="AF8" s="621" t="s">
        <v>32</v>
      </c>
      <c r="AG8" s="621" t="s">
        <v>51</v>
      </c>
      <c r="AH8" s="621" t="s">
        <v>47</v>
      </c>
      <c r="AI8" s="621" t="s">
        <v>31</v>
      </c>
      <c r="AJ8" s="119"/>
      <c r="AK8" s="123"/>
    </row>
    <row r="9" spans="1:37" s="7" customFormat="1" ht="53.25" customHeight="1" x14ac:dyDescent="0.2">
      <c r="A9" s="624"/>
      <c r="B9" s="622"/>
      <c r="C9" s="622"/>
      <c r="D9" s="225" t="s">
        <v>78</v>
      </c>
      <c r="E9" s="580" t="s">
        <v>105</v>
      </c>
      <c r="F9" s="580" t="s">
        <v>106</v>
      </c>
      <c r="G9" s="622"/>
      <c r="H9" s="633"/>
      <c r="I9" s="633"/>
      <c r="J9" s="581" t="s">
        <v>91</v>
      </c>
      <c r="K9" s="581" t="s">
        <v>92</v>
      </c>
      <c r="L9" s="581" t="s">
        <v>93</v>
      </c>
      <c r="M9" s="635"/>
      <c r="N9" s="635"/>
      <c r="O9" s="632"/>
      <c r="P9" s="583" t="s">
        <v>48</v>
      </c>
      <c r="Q9" s="583" t="s">
        <v>49</v>
      </c>
      <c r="R9" s="583" t="s">
        <v>21</v>
      </c>
      <c r="S9" s="71" t="s">
        <v>70</v>
      </c>
      <c r="T9" s="622"/>
      <c r="U9" s="622"/>
      <c r="V9" s="632"/>
      <c r="W9" s="632"/>
      <c r="X9" s="632"/>
      <c r="Y9" s="632"/>
      <c r="Z9" s="632"/>
      <c r="AA9" s="632"/>
      <c r="AB9" s="632"/>
      <c r="AC9" s="632"/>
      <c r="AD9" s="632"/>
      <c r="AE9" s="622"/>
      <c r="AF9" s="622"/>
      <c r="AG9" s="622"/>
      <c r="AH9" s="622"/>
      <c r="AI9" s="622"/>
      <c r="AJ9" s="119" t="s">
        <v>85</v>
      </c>
      <c r="AK9" s="119" t="s">
        <v>86</v>
      </c>
    </row>
    <row r="10" spans="1:37" s="12" customFormat="1" ht="13.5" customHeight="1" x14ac:dyDescent="0.2">
      <c r="A10" s="13" t="s">
        <v>9</v>
      </c>
      <c r="B10" s="11"/>
      <c r="C10" s="11"/>
      <c r="D10" s="13"/>
      <c r="E10" s="13"/>
      <c r="F10" s="13"/>
      <c r="G10" s="83" t="s">
        <v>10</v>
      </c>
      <c r="H10" s="66" t="s">
        <v>22</v>
      </c>
      <c r="I10" s="66" t="s">
        <v>23</v>
      </c>
      <c r="J10" s="66">
        <v>1</v>
      </c>
      <c r="K10" s="66">
        <v>2</v>
      </c>
      <c r="L10" s="66">
        <v>3</v>
      </c>
      <c r="M10" s="66" t="s">
        <v>61</v>
      </c>
      <c r="N10" s="66">
        <v>4</v>
      </c>
      <c r="O10" s="15">
        <f>N10+1</f>
        <v>5</v>
      </c>
      <c r="P10" s="15">
        <f t="shared" ref="P10:AI10" si="0">O10+1</f>
        <v>6</v>
      </c>
      <c r="Q10" s="15">
        <f t="shared" si="0"/>
        <v>7</v>
      </c>
      <c r="R10" s="15">
        <f t="shared" si="0"/>
        <v>8</v>
      </c>
      <c r="S10" s="15">
        <f t="shared" si="0"/>
        <v>9</v>
      </c>
      <c r="T10" s="15">
        <f t="shared" si="0"/>
        <v>10</v>
      </c>
      <c r="U10" s="15">
        <f t="shared" si="0"/>
        <v>11</v>
      </c>
      <c r="V10" s="15">
        <f t="shared" si="0"/>
        <v>12</v>
      </c>
      <c r="W10" s="15">
        <f t="shared" si="0"/>
        <v>13</v>
      </c>
      <c r="X10" s="15">
        <f t="shared" si="0"/>
        <v>14</v>
      </c>
      <c r="Y10" s="15">
        <f t="shared" si="0"/>
        <v>15</v>
      </c>
      <c r="Z10" s="15">
        <f t="shared" si="0"/>
        <v>16</v>
      </c>
      <c r="AA10" s="15">
        <f t="shared" si="0"/>
        <v>17</v>
      </c>
      <c r="AB10" s="15">
        <f t="shared" si="0"/>
        <v>18</v>
      </c>
      <c r="AC10" s="70">
        <f t="shared" si="0"/>
        <v>19</v>
      </c>
      <c r="AD10" s="70">
        <f t="shared" si="0"/>
        <v>20</v>
      </c>
      <c r="AE10" s="15">
        <f t="shared" si="0"/>
        <v>21</v>
      </c>
      <c r="AF10" s="15">
        <f t="shared" si="0"/>
        <v>22</v>
      </c>
      <c r="AG10" s="15">
        <f t="shared" si="0"/>
        <v>23</v>
      </c>
      <c r="AH10" s="15">
        <f t="shared" si="0"/>
        <v>24</v>
      </c>
      <c r="AI10" s="15">
        <f t="shared" si="0"/>
        <v>25</v>
      </c>
      <c r="AJ10" s="66"/>
      <c r="AK10" s="13"/>
    </row>
    <row r="11" spans="1:37" s="12" customFormat="1" ht="13.5" customHeight="1" x14ac:dyDescent="0.2">
      <c r="A11" s="256" t="s">
        <v>112</v>
      </c>
      <c r="B11" s="256"/>
      <c r="C11" s="257"/>
      <c r="D11" s="13"/>
      <c r="E11" s="13"/>
      <c r="F11" s="13"/>
      <c r="G11" s="257"/>
      <c r="H11" s="66"/>
      <c r="I11" s="66"/>
      <c r="J11" s="66"/>
      <c r="K11" s="66"/>
      <c r="L11" s="66"/>
      <c r="M11" s="66"/>
      <c r="N11" s="66"/>
      <c r="O11" s="257"/>
      <c r="P11" s="257"/>
      <c r="Q11" s="257"/>
      <c r="R11" s="15"/>
      <c r="S11" s="257"/>
      <c r="T11" s="15"/>
      <c r="U11" s="15"/>
      <c r="V11" s="15"/>
      <c r="W11" s="15"/>
      <c r="X11" s="15"/>
      <c r="Y11" s="15"/>
      <c r="Z11" s="15"/>
      <c r="AA11" s="258"/>
      <c r="AB11" s="15"/>
      <c r="AC11" s="70"/>
      <c r="AD11" s="70"/>
      <c r="AE11" s="15"/>
      <c r="AF11" s="15"/>
      <c r="AG11" s="15"/>
      <c r="AH11" s="15"/>
      <c r="AI11" s="15"/>
      <c r="AJ11" s="66"/>
      <c r="AK11" s="13"/>
    </row>
    <row r="12" spans="1:37" ht="13.5" customHeight="1" x14ac:dyDescent="0.2">
      <c r="A12" s="259">
        <v>1</v>
      </c>
      <c r="B12" s="260"/>
      <c r="C12" s="260"/>
      <c r="D12" s="259" t="s">
        <v>351</v>
      </c>
      <c r="E12" s="259">
        <v>9070079</v>
      </c>
      <c r="F12" s="261">
        <v>1770002007</v>
      </c>
      <c r="G12" s="260" t="s">
        <v>353</v>
      </c>
      <c r="H12" s="262"/>
      <c r="I12" s="263" t="s">
        <v>354</v>
      </c>
      <c r="J12" s="264">
        <v>37180000</v>
      </c>
      <c r="K12" s="265">
        <v>34081666.539999999</v>
      </c>
      <c r="L12" s="266">
        <f>J12-K12</f>
        <v>3098333.4600000009</v>
      </c>
      <c r="M12" s="262" t="s">
        <v>355</v>
      </c>
      <c r="N12" s="263">
        <v>87</v>
      </c>
      <c r="O12" s="267">
        <v>1</v>
      </c>
      <c r="P12" s="263" t="s">
        <v>356</v>
      </c>
      <c r="Q12" s="268" t="s">
        <v>357</v>
      </c>
      <c r="R12" s="267" t="s">
        <v>358</v>
      </c>
      <c r="S12" s="263">
        <v>560</v>
      </c>
      <c r="T12" s="269" t="s">
        <v>359</v>
      </c>
      <c r="U12" s="270">
        <v>948.47</v>
      </c>
      <c r="V12" s="271"/>
      <c r="W12" s="271">
        <v>0.94</v>
      </c>
      <c r="X12" s="271">
        <v>1</v>
      </c>
      <c r="Y12" s="271">
        <v>1</v>
      </c>
      <c r="Z12" s="271"/>
      <c r="AA12" s="272">
        <v>0.75</v>
      </c>
      <c r="AB12" s="269">
        <v>0.85</v>
      </c>
      <c r="AC12" s="549">
        <f>S12*U12*X12*Y12*AB12*W12*AA12</f>
        <v>318287.5626</v>
      </c>
      <c r="AD12" s="549">
        <f>AC12*AK12</f>
        <v>156629.30955546</v>
      </c>
      <c r="AE12" s="564">
        <f>AC12-AD12</f>
        <v>161658.25304454</v>
      </c>
      <c r="AF12" s="274">
        <f>'[1]Т-үлд'!J9</f>
        <v>6584.6330156249996</v>
      </c>
      <c r="AG12" s="269">
        <v>35</v>
      </c>
      <c r="AH12" s="275">
        <f>AE12/2.59-L12</f>
        <v>-3035917.1460831901</v>
      </c>
      <c r="AI12" s="404"/>
      <c r="AJ12" s="405">
        <f>K12/J12</f>
        <v>0.91666666325981705</v>
      </c>
      <c r="AK12" s="406">
        <v>0.49209999999999998</v>
      </c>
    </row>
    <row r="13" spans="1:37" ht="13.5" customHeight="1" x14ac:dyDescent="0.2">
      <c r="A13" s="259">
        <v>2</v>
      </c>
      <c r="B13" s="260"/>
      <c r="C13" s="260"/>
      <c r="D13" s="259"/>
      <c r="E13" s="259">
        <v>9070079</v>
      </c>
      <c r="F13" s="261">
        <v>1770002007</v>
      </c>
      <c r="G13" s="260" t="s">
        <v>360</v>
      </c>
      <c r="H13" s="262"/>
      <c r="I13" s="263" t="s">
        <v>361</v>
      </c>
      <c r="J13" s="264">
        <v>2010000</v>
      </c>
      <c r="K13" s="265">
        <v>474583</v>
      </c>
      <c r="L13" s="276">
        <f t="shared" ref="L13:L31" si="1">J13-K13</f>
        <v>1535417</v>
      </c>
      <c r="M13" s="262" t="s">
        <v>362</v>
      </c>
      <c r="N13" s="263">
        <v>182</v>
      </c>
      <c r="O13" s="267">
        <v>1</v>
      </c>
      <c r="P13" s="263" t="s">
        <v>356</v>
      </c>
      <c r="Q13" s="268" t="s">
        <v>357</v>
      </c>
      <c r="R13" s="267" t="s">
        <v>358</v>
      </c>
      <c r="S13" s="277">
        <v>36</v>
      </c>
      <c r="T13" s="269" t="s">
        <v>363</v>
      </c>
      <c r="U13" s="270">
        <v>417.55</v>
      </c>
      <c r="V13" s="271"/>
      <c r="W13" s="271"/>
      <c r="X13" s="271">
        <v>1</v>
      </c>
      <c r="Y13" s="271">
        <v>1</v>
      </c>
      <c r="Z13" s="271"/>
      <c r="AA13" s="272"/>
      <c r="AB13" s="269">
        <v>0.75</v>
      </c>
      <c r="AC13" s="549">
        <f t="shared" ref="AC13:AC32" si="2">S13*U13*X13*Y13*AB13</f>
        <v>11273.85</v>
      </c>
      <c r="AD13" s="549">
        <f t="shared" ref="AD13:AD32" si="3">AC13*AK13</f>
        <v>3102.5635200000002</v>
      </c>
      <c r="AE13" s="564">
        <f t="shared" ref="AE13:AE32" si="4">AC13-AD13</f>
        <v>8171.2864800000007</v>
      </c>
      <c r="AF13" s="274">
        <f>'[1]Т-үлд'!K9</f>
        <v>3226.5375744000003</v>
      </c>
      <c r="AG13" s="269">
        <v>35</v>
      </c>
      <c r="AH13" s="275">
        <f t="shared" ref="AH13:AH33" si="5">AE13-L13</f>
        <v>-1527245.71352</v>
      </c>
      <c r="AI13" s="404"/>
      <c r="AJ13" s="405">
        <f t="shared" ref="AJ13:AJ32" si="6">K13/J13</f>
        <v>0.23611094527363183</v>
      </c>
      <c r="AK13" s="406">
        <v>0.2752</v>
      </c>
    </row>
    <row r="14" spans="1:37" ht="13.5" customHeight="1" x14ac:dyDescent="0.2">
      <c r="A14" s="259">
        <v>3</v>
      </c>
      <c r="B14" s="278"/>
      <c r="C14" s="260"/>
      <c r="D14" s="267"/>
      <c r="E14" s="259">
        <v>9070079</v>
      </c>
      <c r="F14" s="261">
        <v>1770002007</v>
      </c>
      <c r="G14" s="260" t="s">
        <v>364</v>
      </c>
      <c r="H14" s="262"/>
      <c r="I14" s="279" t="s">
        <v>365</v>
      </c>
      <c r="J14" s="264">
        <v>2203100</v>
      </c>
      <c r="K14" s="265">
        <v>372283.21</v>
      </c>
      <c r="L14" s="276">
        <f t="shared" si="1"/>
        <v>1830816.79</v>
      </c>
      <c r="M14" s="262" t="s">
        <v>366</v>
      </c>
      <c r="N14" s="263" t="s">
        <v>367</v>
      </c>
      <c r="O14" s="267">
        <v>1</v>
      </c>
      <c r="P14" s="263" t="s">
        <v>356</v>
      </c>
      <c r="Q14" s="268" t="s">
        <v>357</v>
      </c>
      <c r="R14" s="267" t="s">
        <v>358</v>
      </c>
      <c r="S14" s="277">
        <v>14.3</v>
      </c>
      <c r="T14" s="269" t="s">
        <v>363</v>
      </c>
      <c r="U14" s="270">
        <v>417.55</v>
      </c>
      <c r="V14" s="271"/>
      <c r="W14" s="271"/>
      <c r="X14" s="271">
        <v>1</v>
      </c>
      <c r="Y14" s="271">
        <v>1</v>
      </c>
      <c r="Z14" s="271"/>
      <c r="AA14" s="272"/>
      <c r="AB14" s="269">
        <v>0.85</v>
      </c>
      <c r="AC14" s="549">
        <f t="shared" si="2"/>
        <v>5075.3202499999998</v>
      </c>
      <c r="AD14" s="549">
        <f t="shared" si="3"/>
        <v>629.84724302500001</v>
      </c>
      <c r="AE14" s="564">
        <f t="shared" si="4"/>
        <v>4445.4730069749994</v>
      </c>
      <c r="AF14" s="274">
        <f>'[1]Т-үлд'!L9</f>
        <v>16637.7207871875</v>
      </c>
      <c r="AG14" s="269">
        <v>35</v>
      </c>
      <c r="AH14" s="275">
        <f t="shared" si="5"/>
        <v>-1826371.3169930251</v>
      </c>
      <c r="AI14" s="404"/>
      <c r="AJ14" s="405">
        <f t="shared" si="6"/>
        <v>0.16898153057055967</v>
      </c>
      <c r="AK14" s="406">
        <v>0.1241</v>
      </c>
    </row>
    <row r="15" spans="1:37" s="284" customFormat="1" ht="13.5" customHeight="1" x14ac:dyDescent="0.2">
      <c r="A15" s="259">
        <v>4</v>
      </c>
      <c r="B15" s="280"/>
      <c r="C15" s="281"/>
      <c r="D15" s="282"/>
      <c r="E15" s="259">
        <v>9070079</v>
      </c>
      <c r="F15" s="261">
        <v>1770002007</v>
      </c>
      <c r="G15" s="260" t="s">
        <v>368</v>
      </c>
      <c r="H15" s="283"/>
      <c r="I15" s="263" t="s">
        <v>369</v>
      </c>
      <c r="J15" s="264">
        <v>1000000</v>
      </c>
      <c r="K15" s="265">
        <v>175925.56</v>
      </c>
      <c r="L15" s="276">
        <f t="shared" si="1"/>
        <v>824074.44</v>
      </c>
      <c r="M15" s="262" t="s">
        <v>370</v>
      </c>
      <c r="N15" s="263">
        <v>329</v>
      </c>
      <c r="O15" s="267">
        <v>1</v>
      </c>
      <c r="P15" s="263" t="s">
        <v>356</v>
      </c>
      <c r="Q15" s="268" t="s">
        <v>357</v>
      </c>
      <c r="R15" s="267" t="s">
        <v>358</v>
      </c>
      <c r="S15" s="263">
        <v>16</v>
      </c>
      <c r="T15" s="269" t="s">
        <v>363</v>
      </c>
      <c r="U15" s="270">
        <v>417.55</v>
      </c>
      <c r="V15" s="271"/>
      <c r="W15" s="271"/>
      <c r="X15" s="271">
        <v>1</v>
      </c>
      <c r="Y15" s="271">
        <v>1</v>
      </c>
      <c r="Z15" s="271"/>
      <c r="AA15" s="272"/>
      <c r="AB15" s="269">
        <v>0.75</v>
      </c>
      <c r="AC15" s="549">
        <f t="shared" si="2"/>
        <v>5010.6000000000004</v>
      </c>
      <c r="AD15" s="549">
        <f t="shared" si="3"/>
        <v>751.59</v>
      </c>
      <c r="AE15" s="564">
        <f t="shared" si="4"/>
        <v>4259.01</v>
      </c>
      <c r="AF15" s="274">
        <f>'[1]Т-үлд'!M9</f>
        <v>35282.190005999997</v>
      </c>
      <c r="AG15" s="269">
        <v>35</v>
      </c>
      <c r="AH15" s="275">
        <f t="shared" si="5"/>
        <v>-819815.42999999993</v>
      </c>
      <c r="AI15" s="408"/>
      <c r="AJ15" s="405">
        <f t="shared" si="6"/>
        <v>0.17592556000000001</v>
      </c>
      <c r="AK15" s="406">
        <v>0.15</v>
      </c>
    </row>
    <row r="16" spans="1:37" s="290" customFormat="1" ht="13.5" customHeight="1" x14ac:dyDescent="0.2">
      <c r="A16" s="259">
        <v>5</v>
      </c>
      <c r="B16" s="285"/>
      <c r="C16" s="286"/>
      <c r="D16" s="267"/>
      <c r="E16" s="259">
        <v>9070079</v>
      </c>
      <c r="F16" s="261">
        <v>1770002007</v>
      </c>
      <c r="G16" s="260" t="s">
        <v>371</v>
      </c>
      <c r="H16" s="283"/>
      <c r="I16" s="263" t="s">
        <v>365</v>
      </c>
      <c r="J16" s="264">
        <v>30000000</v>
      </c>
      <c r="K16" s="265">
        <v>5069444</v>
      </c>
      <c r="L16" s="276">
        <f t="shared" si="1"/>
        <v>24930556</v>
      </c>
      <c r="M16" s="287" t="s">
        <v>372</v>
      </c>
      <c r="N16" s="263" t="s">
        <v>373</v>
      </c>
      <c r="O16" s="267">
        <v>1</v>
      </c>
      <c r="P16" s="263" t="s">
        <v>356</v>
      </c>
      <c r="Q16" s="268" t="s">
        <v>374</v>
      </c>
      <c r="R16" s="267" t="s">
        <v>358</v>
      </c>
      <c r="S16" s="263">
        <v>36</v>
      </c>
      <c r="T16" s="269" t="s">
        <v>363</v>
      </c>
      <c r="U16" s="270">
        <v>428.4</v>
      </c>
      <c r="V16" s="271"/>
      <c r="W16" s="271"/>
      <c r="X16" s="271">
        <v>1</v>
      </c>
      <c r="Y16" s="271">
        <v>1</v>
      </c>
      <c r="Z16" s="271"/>
      <c r="AA16" s="272"/>
      <c r="AB16" s="288">
        <v>0.85</v>
      </c>
      <c r="AC16" s="549">
        <f t="shared" si="2"/>
        <v>13109.039999999999</v>
      </c>
      <c r="AD16" s="549">
        <f t="shared" si="3"/>
        <v>6572.8726559999986</v>
      </c>
      <c r="AE16" s="564">
        <f t="shared" si="4"/>
        <v>6536.1673440000004</v>
      </c>
      <c r="AF16" s="289">
        <f>'[1]Т-үлд'!N9</f>
        <v>5838.1632225000003</v>
      </c>
      <c r="AG16" s="269">
        <v>35</v>
      </c>
      <c r="AH16" s="275">
        <f t="shared" si="5"/>
        <v>-24924019.832656</v>
      </c>
      <c r="AI16" s="404"/>
      <c r="AJ16" s="405">
        <f t="shared" si="6"/>
        <v>0.16898146666666666</v>
      </c>
      <c r="AK16" s="406">
        <v>0.50139999999999996</v>
      </c>
    </row>
    <row r="17" spans="1:37" ht="13.5" customHeight="1" x14ac:dyDescent="0.2">
      <c r="A17" s="259">
        <f t="shared" ref="A17" si="7">A16+1</f>
        <v>6</v>
      </c>
      <c r="B17" s="291"/>
      <c r="C17" s="292"/>
      <c r="D17" s="259"/>
      <c r="E17" s="259">
        <v>9070079</v>
      </c>
      <c r="F17" s="261">
        <v>1770002007</v>
      </c>
      <c r="G17" s="260" t="s">
        <v>375</v>
      </c>
      <c r="H17" s="283"/>
      <c r="I17" s="263" t="s">
        <v>376</v>
      </c>
      <c r="J17" s="264">
        <v>4847222.1900000004</v>
      </c>
      <c r="K17" s="265">
        <v>1090625</v>
      </c>
      <c r="L17" s="276">
        <f t="shared" si="1"/>
        <v>3756597.1900000004</v>
      </c>
      <c r="M17" s="287" t="s">
        <v>372</v>
      </c>
      <c r="N17" s="263" t="s">
        <v>377</v>
      </c>
      <c r="O17" s="267">
        <v>1</v>
      </c>
      <c r="P17" s="263" t="s">
        <v>356</v>
      </c>
      <c r="Q17" s="268" t="s">
        <v>357</v>
      </c>
      <c r="R17" s="267" t="s">
        <v>358</v>
      </c>
      <c r="S17" s="277">
        <v>35</v>
      </c>
      <c r="T17" s="269" t="s">
        <v>363</v>
      </c>
      <c r="U17" s="270">
        <v>417.55</v>
      </c>
      <c r="V17" s="271"/>
      <c r="W17" s="271"/>
      <c r="X17" s="271">
        <v>1</v>
      </c>
      <c r="Y17" s="271">
        <v>1</v>
      </c>
      <c r="Z17" s="271"/>
      <c r="AA17" s="272"/>
      <c r="AB17" s="269">
        <v>0.75</v>
      </c>
      <c r="AC17" s="549">
        <f t="shared" si="2"/>
        <v>10960.6875</v>
      </c>
      <c r="AD17" s="549">
        <f t="shared" si="3"/>
        <v>4376.6025187499999</v>
      </c>
      <c r="AE17" s="564">
        <f t="shared" si="4"/>
        <v>6584.0849812500001</v>
      </c>
      <c r="AF17" s="274">
        <f>'[1]Т-үлд'!O9</f>
        <v>7645.9751759999999</v>
      </c>
      <c r="AG17" s="269">
        <v>35</v>
      </c>
      <c r="AH17" s="275">
        <f t="shared" si="5"/>
        <v>-3750013.1050187503</v>
      </c>
      <c r="AI17" s="404"/>
      <c r="AJ17" s="405">
        <f t="shared" si="6"/>
        <v>0.22500000149570198</v>
      </c>
      <c r="AK17" s="406">
        <v>0.39929999999999999</v>
      </c>
    </row>
    <row r="18" spans="1:37" s="295" customFormat="1" ht="13.5" customHeight="1" x14ac:dyDescent="0.2">
      <c r="A18" s="259">
        <v>7</v>
      </c>
      <c r="B18" s="293"/>
      <c r="C18" s="294"/>
      <c r="D18" s="267"/>
      <c r="E18" s="259">
        <v>9070079</v>
      </c>
      <c r="F18" s="261">
        <v>1770002007</v>
      </c>
      <c r="G18" s="260" t="s">
        <v>315</v>
      </c>
      <c r="H18" s="283"/>
      <c r="I18" s="263" t="s">
        <v>378</v>
      </c>
      <c r="J18" s="264">
        <v>4554000</v>
      </c>
      <c r="K18" s="265">
        <v>2732400</v>
      </c>
      <c r="L18" s="276">
        <f t="shared" si="1"/>
        <v>1821600</v>
      </c>
      <c r="M18" s="287" t="s">
        <v>315</v>
      </c>
      <c r="N18" s="263">
        <v>80</v>
      </c>
      <c r="O18" s="267">
        <v>1</v>
      </c>
      <c r="P18" s="263" t="s">
        <v>356</v>
      </c>
      <c r="Q18" s="268" t="s">
        <v>379</v>
      </c>
      <c r="R18" s="267" t="s">
        <v>358</v>
      </c>
      <c r="S18" s="263">
        <v>39.200000000000003</v>
      </c>
      <c r="T18" s="269" t="s">
        <v>363</v>
      </c>
      <c r="U18" s="270">
        <v>209.12</v>
      </c>
      <c r="V18" s="271"/>
      <c r="W18" s="271"/>
      <c r="X18" s="271">
        <v>1</v>
      </c>
      <c r="Y18" s="271">
        <v>1</v>
      </c>
      <c r="Z18" s="271"/>
      <c r="AA18" s="272"/>
      <c r="AB18" s="269">
        <v>0.75</v>
      </c>
      <c r="AC18" s="549">
        <f t="shared" si="2"/>
        <v>6148.1280000000006</v>
      </c>
      <c r="AD18" s="549">
        <f t="shared" si="3"/>
        <v>2921.5904256000003</v>
      </c>
      <c r="AE18" s="564">
        <f t="shared" si="4"/>
        <v>3226.5375744000003</v>
      </c>
      <c r="AF18" s="274">
        <f>'[1]Т-үлд'!P9</f>
        <v>6549.4805249999999</v>
      </c>
      <c r="AG18" s="269">
        <v>45</v>
      </c>
      <c r="AH18" s="275">
        <f t="shared" si="5"/>
        <v>-1818373.4624256</v>
      </c>
      <c r="AI18" s="404"/>
      <c r="AJ18" s="502">
        <f t="shared" si="6"/>
        <v>0.6</v>
      </c>
      <c r="AK18" s="503">
        <v>0.47520000000000001</v>
      </c>
    </row>
    <row r="19" spans="1:37" s="295" customFormat="1" ht="13.5" customHeight="1" x14ac:dyDescent="0.2">
      <c r="A19" s="259">
        <f t="shared" ref="A19" si="8">A18+1</f>
        <v>8</v>
      </c>
      <c r="B19" s="296"/>
      <c r="C19" s="297"/>
      <c r="D19" s="267"/>
      <c r="E19" s="259">
        <v>9070079</v>
      </c>
      <c r="F19" s="261">
        <v>1770002007</v>
      </c>
      <c r="G19" s="260" t="s">
        <v>290</v>
      </c>
      <c r="H19" s="283"/>
      <c r="I19" s="279" t="s">
        <v>380</v>
      </c>
      <c r="J19" s="264">
        <v>5372877.1900000004</v>
      </c>
      <c r="K19" s="265">
        <v>1208897.46</v>
      </c>
      <c r="L19" s="276">
        <f t="shared" si="1"/>
        <v>4163979.7300000004</v>
      </c>
      <c r="M19" s="287" t="s">
        <v>290</v>
      </c>
      <c r="N19" s="263">
        <v>538</v>
      </c>
      <c r="O19" s="267">
        <v>1</v>
      </c>
      <c r="P19" s="263" t="s">
        <v>356</v>
      </c>
      <c r="Q19" s="268" t="s">
        <v>357</v>
      </c>
      <c r="R19" s="267" t="s">
        <v>358</v>
      </c>
      <c r="S19" s="277">
        <v>77</v>
      </c>
      <c r="T19" s="269" t="s">
        <v>363</v>
      </c>
      <c r="U19" s="270">
        <v>417.55</v>
      </c>
      <c r="V19" s="271"/>
      <c r="W19" s="271"/>
      <c r="X19" s="271">
        <v>1</v>
      </c>
      <c r="Y19" s="271">
        <v>1</v>
      </c>
      <c r="Z19" s="271"/>
      <c r="AA19" s="272"/>
      <c r="AB19" s="269">
        <v>0.75</v>
      </c>
      <c r="AC19" s="549">
        <f>S19*U19*X19*Y19*AB19</f>
        <v>24113.512500000001</v>
      </c>
      <c r="AD19" s="549">
        <f t="shared" si="3"/>
        <v>7475.1888749999998</v>
      </c>
      <c r="AE19" s="564">
        <f t="shared" si="4"/>
        <v>16638.323625000001</v>
      </c>
      <c r="AF19" s="274">
        <f>'[1]Т-үлд'!Q9</f>
        <v>8543.5740600000008</v>
      </c>
      <c r="AG19" s="269">
        <v>35</v>
      </c>
      <c r="AH19" s="275">
        <f t="shared" si="5"/>
        <v>-4147341.4063750003</v>
      </c>
      <c r="AI19" s="496"/>
      <c r="AJ19" s="502">
        <f t="shared" si="6"/>
        <v>0.22500001716957166</v>
      </c>
      <c r="AK19" s="504">
        <v>0.31</v>
      </c>
    </row>
    <row r="20" spans="1:37" s="301" customFormat="1" ht="13.5" customHeight="1" x14ac:dyDescent="0.2">
      <c r="A20" s="259">
        <v>9</v>
      </c>
      <c r="B20" s="298"/>
      <c r="C20" s="299"/>
      <c r="D20" s="282"/>
      <c r="E20" s="259">
        <v>9070079</v>
      </c>
      <c r="F20" s="261">
        <v>1770002007</v>
      </c>
      <c r="G20" s="260" t="s">
        <v>308</v>
      </c>
      <c r="H20" s="283"/>
      <c r="I20" s="263" t="s">
        <v>381</v>
      </c>
      <c r="J20" s="264">
        <v>13131300</v>
      </c>
      <c r="K20" s="265">
        <v>10942750.02</v>
      </c>
      <c r="L20" s="276">
        <f t="shared" si="1"/>
        <v>2188549.9800000004</v>
      </c>
      <c r="M20" s="287" t="s">
        <v>382</v>
      </c>
      <c r="N20" s="263" t="s">
        <v>383</v>
      </c>
      <c r="O20" s="267">
        <v>1</v>
      </c>
      <c r="P20" s="263" t="s">
        <v>356</v>
      </c>
      <c r="Q20" s="300" t="s">
        <v>357</v>
      </c>
      <c r="R20" s="267" t="s">
        <v>358</v>
      </c>
      <c r="S20" s="263">
        <v>224</v>
      </c>
      <c r="T20" s="269" t="s">
        <v>363</v>
      </c>
      <c r="U20" s="270">
        <v>417.55</v>
      </c>
      <c r="V20" s="271"/>
      <c r="W20" s="271"/>
      <c r="X20" s="271">
        <v>1</v>
      </c>
      <c r="Y20" s="271">
        <v>1</v>
      </c>
      <c r="Z20" s="271"/>
      <c r="AA20" s="272"/>
      <c r="AB20" s="269">
        <v>0.75</v>
      </c>
      <c r="AC20" s="549">
        <f t="shared" si="2"/>
        <v>70148.399999999994</v>
      </c>
      <c r="AD20" s="549">
        <f t="shared" si="3"/>
        <v>34863.754799999995</v>
      </c>
      <c r="AE20" s="564">
        <f t="shared" si="4"/>
        <v>35284.645199999999</v>
      </c>
      <c r="AF20" s="274">
        <f>'[1]Т-үлд'!R9</f>
        <v>21425.701395</v>
      </c>
      <c r="AG20" s="269">
        <v>35</v>
      </c>
      <c r="AH20" s="275">
        <f t="shared" si="5"/>
        <v>-2153265.3348000003</v>
      </c>
      <c r="AI20" s="404"/>
      <c r="AJ20" s="405">
        <f t="shared" si="6"/>
        <v>0.8333333348564117</v>
      </c>
      <c r="AK20" s="406">
        <v>0.497</v>
      </c>
    </row>
    <row r="21" spans="1:37" s="306" customFormat="1" ht="14.25" customHeight="1" x14ac:dyDescent="0.2">
      <c r="A21" s="259">
        <v>10</v>
      </c>
      <c r="B21" s="302"/>
      <c r="C21" s="303"/>
      <c r="D21" s="304"/>
      <c r="E21" s="259">
        <v>9070079</v>
      </c>
      <c r="F21" s="261">
        <v>1770002007</v>
      </c>
      <c r="G21" s="260" t="s">
        <v>384</v>
      </c>
      <c r="H21" s="283"/>
      <c r="I21" s="263" t="s">
        <v>385</v>
      </c>
      <c r="J21" s="264">
        <v>4176177.85</v>
      </c>
      <c r="K21" s="265">
        <v>939639.96</v>
      </c>
      <c r="L21" s="276">
        <f t="shared" si="1"/>
        <v>3236537.89</v>
      </c>
      <c r="M21" s="287" t="s">
        <v>386</v>
      </c>
      <c r="N21" s="263">
        <v>536</v>
      </c>
      <c r="O21" s="267">
        <v>1</v>
      </c>
      <c r="P21" s="263" t="s">
        <v>356</v>
      </c>
      <c r="Q21" s="305" t="s">
        <v>357</v>
      </c>
      <c r="R21" s="267" t="s">
        <v>358</v>
      </c>
      <c r="S21" s="277">
        <v>36</v>
      </c>
      <c r="T21" s="269" t="s">
        <v>363</v>
      </c>
      <c r="U21" s="270">
        <v>417.55</v>
      </c>
      <c r="V21" s="271"/>
      <c r="W21" s="271"/>
      <c r="X21" s="271">
        <v>1</v>
      </c>
      <c r="Y21" s="271">
        <v>1</v>
      </c>
      <c r="Z21" s="271"/>
      <c r="AA21" s="272"/>
      <c r="AB21" s="269">
        <v>0.75</v>
      </c>
      <c r="AC21" s="549">
        <f t="shared" si="2"/>
        <v>11273.85</v>
      </c>
      <c r="AD21" s="549">
        <f t="shared" si="3"/>
        <v>5436.25047</v>
      </c>
      <c r="AE21" s="564">
        <f t="shared" si="4"/>
        <v>5837.5995300000004</v>
      </c>
      <c r="AF21" s="274">
        <f>'[1]Т-үлд'!S9</f>
        <v>16552.8302625</v>
      </c>
      <c r="AG21" s="269">
        <v>35</v>
      </c>
      <c r="AH21" s="275">
        <f t="shared" si="5"/>
        <v>-3230700.2904700004</v>
      </c>
      <c r="AI21" s="404"/>
      <c r="AJ21" s="405">
        <f t="shared" si="6"/>
        <v>0.22499998653074604</v>
      </c>
      <c r="AK21" s="406">
        <v>0.48220000000000002</v>
      </c>
    </row>
    <row r="22" spans="1:37" s="308" customFormat="1" ht="13.5" customHeight="1" x14ac:dyDescent="0.2">
      <c r="A22" s="307">
        <v>11</v>
      </c>
      <c r="B22" s="291"/>
      <c r="C22" s="292"/>
      <c r="D22" s="259"/>
      <c r="E22" s="259">
        <v>9070079</v>
      </c>
      <c r="F22" s="261">
        <v>1770002007</v>
      </c>
      <c r="G22" s="260" t="s">
        <v>387</v>
      </c>
      <c r="H22" s="283"/>
      <c r="I22" s="279" t="s">
        <v>388</v>
      </c>
      <c r="J22" s="264">
        <v>2932870.48</v>
      </c>
      <c r="K22" s="265">
        <v>183304.35</v>
      </c>
      <c r="L22" s="276">
        <f t="shared" si="1"/>
        <v>2749566.13</v>
      </c>
      <c r="M22" s="287" t="s">
        <v>386</v>
      </c>
      <c r="N22" s="263">
        <v>544</v>
      </c>
      <c r="O22" s="267">
        <v>1</v>
      </c>
      <c r="P22" s="263" t="s">
        <v>356</v>
      </c>
      <c r="Q22" s="305" t="s">
        <v>357</v>
      </c>
      <c r="R22" s="267" t="s">
        <v>358</v>
      </c>
      <c r="S22" s="263">
        <v>32</v>
      </c>
      <c r="T22" s="269" t="s">
        <v>363</v>
      </c>
      <c r="U22" s="270">
        <v>417.55</v>
      </c>
      <c r="V22" s="271"/>
      <c r="W22" s="271"/>
      <c r="X22" s="271">
        <v>1</v>
      </c>
      <c r="Y22" s="271">
        <v>1</v>
      </c>
      <c r="Z22" s="271"/>
      <c r="AA22" s="272"/>
      <c r="AB22" s="269">
        <v>0.75</v>
      </c>
      <c r="AC22" s="549">
        <f t="shared" si="2"/>
        <v>10021.200000000001</v>
      </c>
      <c r="AD22" s="549">
        <f t="shared" si="3"/>
        <v>2373.0201600000005</v>
      </c>
      <c r="AE22" s="564">
        <f t="shared" si="4"/>
        <v>7648.1798400000007</v>
      </c>
      <c r="AF22" s="274">
        <f>'[1]Т-үлд'!T9</f>
        <v>4795.4260462499997</v>
      </c>
      <c r="AG22" s="269">
        <v>35</v>
      </c>
      <c r="AH22" s="275">
        <f t="shared" si="5"/>
        <v>-2741917.95016</v>
      </c>
      <c r="AI22" s="404"/>
      <c r="AJ22" s="405">
        <f t="shared" si="6"/>
        <v>6.2499981247040953E-2</v>
      </c>
      <c r="AK22" s="406">
        <v>0.23680000000000001</v>
      </c>
    </row>
    <row r="23" spans="1:37" s="308" customFormat="1" ht="13.5" customHeight="1" x14ac:dyDescent="0.2">
      <c r="A23" s="307">
        <v>12</v>
      </c>
      <c r="B23" s="291"/>
      <c r="C23" s="292"/>
      <c r="D23" s="259"/>
      <c r="E23" s="259">
        <v>9070079</v>
      </c>
      <c r="F23" s="261">
        <v>1770002007</v>
      </c>
      <c r="G23" s="260" t="s">
        <v>389</v>
      </c>
      <c r="H23" s="283"/>
      <c r="I23" s="279" t="s">
        <v>390</v>
      </c>
      <c r="J23" s="264">
        <v>6400462.9000000004</v>
      </c>
      <c r="K23" s="265">
        <v>400029.02</v>
      </c>
      <c r="L23" s="276">
        <f t="shared" si="1"/>
        <v>6000433.8800000008</v>
      </c>
      <c r="M23" s="287" t="s">
        <v>391</v>
      </c>
      <c r="N23" s="263">
        <v>330</v>
      </c>
      <c r="O23" s="309">
        <v>1</v>
      </c>
      <c r="P23" s="263" t="s">
        <v>356</v>
      </c>
      <c r="Q23" s="305" t="s">
        <v>357</v>
      </c>
      <c r="R23" s="267" t="s">
        <v>358</v>
      </c>
      <c r="S23" s="263">
        <v>25</v>
      </c>
      <c r="T23" s="269" t="s">
        <v>363</v>
      </c>
      <c r="U23" s="270">
        <v>417.55</v>
      </c>
      <c r="V23" s="271"/>
      <c r="W23" s="271"/>
      <c r="X23" s="271">
        <v>1</v>
      </c>
      <c r="Y23" s="271">
        <v>1</v>
      </c>
      <c r="Z23" s="271"/>
      <c r="AA23" s="272"/>
      <c r="AB23" s="269">
        <v>0.75</v>
      </c>
      <c r="AC23" s="549">
        <f t="shared" si="2"/>
        <v>7829.0625</v>
      </c>
      <c r="AD23" s="549">
        <f t="shared" si="3"/>
        <v>1279.2688125</v>
      </c>
      <c r="AE23" s="564">
        <f t="shared" si="4"/>
        <v>6549.7936874999996</v>
      </c>
      <c r="AF23" s="274">
        <f>'[1]Т-үлд'!U9</f>
        <v>7097.2305484500002</v>
      </c>
      <c r="AG23" s="269">
        <v>35</v>
      </c>
      <c r="AH23" s="275">
        <f t="shared" si="5"/>
        <v>-5993884.0863125008</v>
      </c>
      <c r="AI23" s="404"/>
      <c r="AJ23" s="405">
        <f t="shared" si="6"/>
        <v>6.2500013866184589E-2</v>
      </c>
      <c r="AK23" s="406">
        <v>0.16339999999999999</v>
      </c>
    </row>
    <row r="24" spans="1:37" s="308" customFormat="1" ht="13.5" customHeight="1" x14ac:dyDescent="0.2">
      <c r="A24" s="307">
        <v>13</v>
      </c>
      <c r="B24" s="291"/>
      <c r="C24" s="292"/>
      <c r="D24" s="259"/>
      <c r="E24" s="259">
        <v>9070079</v>
      </c>
      <c r="F24" s="261">
        <v>1770002007</v>
      </c>
      <c r="G24" s="260" t="s">
        <v>392</v>
      </c>
      <c r="H24" s="283"/>
      <c r="I24" s="279" t="s">
        <v>388</v>
      </c>
      <c r="J24" s="264">
        <v>2932870.48</v>
      </c>
      <c r="K24" s="265">
        <v>183304.35</v>
      </c>
      <c r="L24" s="276">
        <f t="shared" si="1"/>
        <v>2749566.13</v>
      </c>
      <c r="M24" s="287" t="s">
        <v>386</v>
      </c>
      <c r="N24" s="263">
        <v>543</v>
      </c>
      <c r="O24" s="309">
        <v>1</v>
      </c>
      <c r="P24" s="263" t="s">
        <v>356</v>
      </c>
      <c r="Q24" s="305" t="s">
        <v>357</v>
      </c>
      <c r="R24" s="267" t="s">
        <v>358</v>
      </c>
      <c r="S24" s="263">
        <v>32</v>
      </c>
      <c r="T24" s="269" t="s">
        <v>363</v>
      </c>
      <c r="U24" s="270">
        <v>417.55</v>
      </c>
      <c r="V24" s="271"/>
      <c r="W24" s="271"/>
      <c r="X24" s="271">
        <v>1</v>
      </c>
      <c r="Y24" s="271">
        <v>1</v>
      </c>
      <c r="Z24" s="271"/>
      <c r="AA24" s="272"/>
      <c r="AB24" s="269">
        <v>0.75</v>
      </c>
      <c r="AC24" s="549">
        <f t="shared" si="2"/>
        <v>10021.200000000001</v>
      </c>
      <c r="AD24" s="549">
        <f t="shared" si="3"/>
        <v>1478.127</v>
      </c>
      <c r="AE24" s="564">
        <f t="shared" si="4"/>
        <v>8543.0730000000003</v>
      </c>
      <c r="AF24" s="274">
        <f>'[1]Т-үлд'!V9</f>
        <v>1791.36544190625</v>
      </c>
      <c r="AG24" s="269">
        <v>35</v>
      </c>
      <c r="AH24" s="275">
        <f t="shared" si="5"/>
        <v>-2741023.057</v>
      </c>
      <c r="AI24" s="404"/>
      <c r="AJ24" s="405">
        <f t="shared" si="6"/>
        <v>6.2499981247040953E-2</v>
      </c>
      <c r="AK24" s="406">
        <v>0.14749999999999999</v>
      </c>
    </row>
    <row r="25" spans="1:37" s="314" customFormat="1" ht="13.5" customHeight="1" x14ac:dyDescent="0.2">
      <c r="A25" s="310">
        <v>14</v>
      </c>
      <c r="B25" s="311"/>
      <c r="C25" s="312"/>
      <c r="D25" s="313"/>
      <c r="E25" s="259">
        <v>9070079</v>
      </c>
      <c r="F25" s="261">
        <v>1770002007</v>
      </c>
      <c r="G25" s="260" t="s">
        <v>393</v>
      </c>
      <c r="H25" s="283"/>
      <c r="I25" s="279" t="s">
        <v>390</v>
      </c>
      <c r="J25" s="264">
        <v>1097222.1499999999</v>
      </c>
      <c r="K25" s="265">
        <v>68576.490000000005</v>
      </c>
      <c r="L25" s="276">
        <f t="shared" si="1"/>
        <v>1028645.6599999999</v>
      </c>
      <c r="M25" s="287" t="s">
        <v>391</v>
      </c>
      <c r="N25" s="263">
        <v>330</v>
      </c>
      <c r="O25" s="267">
        <v>1</v>
      </c>
      <c r="P25" s="263" t="s">
        <v>356</v>
      </c>
      <c r="Q25" s="305" t="s">
        <v>357</v>
      </c>
      <c r="R25" s="267" t="s">
        <v>358</v>
      </c>
      <c r="S25" s="263">
        <v>80</v>
      </c>
      <c r="T25" s="269" t="s">
        <v>363</v>
      </c>
      <c r="U25" s="270">
        <v>417.55</v>
      </c>
      <c r="V25" s="271"/>
      <c r="W25" s="271"/>
      <c r="X25" s="271">
        <v>1</v>
      </c>
      <c r="Y25" s="271">
        <v>1</v>
      </c>
      <c r="Z25" s="271"/>
      <c r="AA25" s="272"/>
      <c r="AB25" s="269">
        <v>0.75</v>
      </c>
      <c r="AC25" s="549">
        <f t="shared" si="2"/>
        <v>25053</v>
      </c>
      <c r="AD25" s="549">
        <f t="shared" si="3"/>
        <v>3627.6744000000003</v>
      </c>
      <c r="AE25" s="564">
        <f t="shared" si="4"/>
        <v>21425.3256</v>
      </c>
      <c r="AF25" s="274">
        <f>'[1]Т-үлд'!W9</f>
        <v>4191.6675359999999</v>
      </c>
      <c r="AG25" s="269">
        <v>35</v>
      </c>
      <c r="AH25" s="275">
        <f t="shared" si="5"/>
        <v>-1007220.3343999999</v>
      </c>
      <c r="AI25" s="404"/>
      <c r="AJ25" s="405"/>
      <c r="AK25" s="406">
        <v>0.14480000000000001</v>
      </c>
    </row>
    <row r="26" spans="1:37" s="318" customFormat="1" ht="13.5" customHeight="1" x14ac:dyDescent="0.2">
      <c r="A26" s="315">
        <v>15</v>
      </c>
      <c r="B26" s="316"/>
      <c r="C26" s="316"/>
      <c r="D26" s="317"/>
      <c r="E26" s="259">
        <v>9070079</v>
      </c>
      <c r="F26" s="261">
        <v>1770002007</v>
      </c>
      <c r="G26" s="260" t="s">
        <v>394</v>
      </c>
      <c r="H26" s="283"/>
      <c r="I26" s="279" t="s">
        <v>395</v>
      </c>
      <c r="J26" s="264">
        <v>3691398.27</v>
      </c>
      <c r="K26" s="265">
        <v>830564.55</v>
      </c>
      <c r="L26" s="276">
        <f t="shared" si="1"/>
        <v>2860833.7199999997</v>
      </c>
      <c r="M26" s="287" t="s">
        <v>386</v>
      </c>
      <c r="N26" s="263">
        <v>537</v>
      </c>
      <c r="O26" s="267">
        <v>1</v>
      </c>
      <c r="P26" s="263" t="s">
        <v>356</v>
      </c>
      <c r="Q26" s="305" t="s">
        <v>357</v>
      </c>
      <c r="R26" s="267" t="s">
        <v>358</v>
      </c>
      <c r="S26" s="263">
        <v>70</v>
      </c>
      <c r="T26" s="269" t="s">
        <v>363</v>
      </c>
      <c r="U26" s="270">
        <v>417.55</v>
      </c>
      <c r="V26" s="271"/>
      <c r="W26" s="271"/>
      <c r="X26" s="271">
        <v>1</v>
      </c>
      <c r="Y26" s="271">
        <v>1</v>
      </c>
      <c r="Z26" s="271"/>
      <c r="AA26" s="272"/>
      <c r="AB26" s="269">
        <v>0.75</v>
      </c>
      <c r="AC26" s="549">
        <f t="shared" si="2"/>
        <v>21921.375</v>
      </c>
      <c r="AD26" s="549">
        <f t="shared" si="3"/>
        <v>5368.5447375000003</v>
      </c>
      <c r="AE26" s="564">
        <f t="shared" si="4"/>
        <v>16552.8302625</v>
      </c>
      <c r="AF26" s="274">
        <f>'[1]Т-үлд'!X9</f>
        <v>4402.7140079999999</v>
      </c>
      <c r="AG26" s="269">
        <v>35</v>
      </c>
      <c r="AH26" s="275">
        <f t="shared" si="5"/>
        <v>-2844280.8897374999</v>
      </c>
      <c r="AI26" s="404"/>
      <c r="AJ26" s="405"/>
      <c r="AK26" s="406">
        <v>0.24490000000000001</v>
      </c>
    </row>
    <row r="27" spans="1:37" s="318" customFormat="1" ht="13.5" customHeight="1" x14ac:dyDescent="0.2">
      <c r="A27" s="315">
        <v>16</v>
      </c>
      <c r="B27" s="317"/>
      <c r="C27" s="319"/>
      <c r="D27" s="317"/>
      <c r="E27" s="259">
        <v>9070079</v>
      </c>
      <c r="F27" s="261">
        <v>1770002007</v>
      </c>
      <c r="G27" s="260" t="s">
        <v>396</v>
      </c>
      <c r="H27" s="283"/>
      <c r="I27" s="279" t="s">
        <v>388</v>
      </c>
      <c r="J27" s="264">
        <v>2228981.33</v>
      </c>
      <c r="K27" s="265">
        <v>139311.35999999999</v>
      </c>
      <c r="L27" s="276">
        <f t="shared" si="1"/>
        <v>2089669.9700000002</v>
      </c>
      <c r="M27" s="287" t="s">
        <v>391</v>
      </c>
      <c r="N27" s="263">
        <v>545</v>
      </c>
      <c r="O27" s="309">
        <v>1</v>
      </c>
      <c r="P27" s="263" t="s">
        <v>356</v>
      </c>
      <c r="Q27" s="305" t="s">
        <v>357</v>
      </c>
      <c r="R27" s="267" t="s">
        <v>358</v>
      </c>
      <c r="S27" s="263">
        <v>20</v>
      </c>
      <c r="T27" s="269" t="s">
        <v>363</v>
      </c>
      <c r="U27" s="270">
        <v>417.55</v>
      </c>
      <c r="V27" s="271"/>
      <c r="W27" s="271"/>
      <c r="X27" s="271">
        <v>1</v>
      </c>
      <c r="Y27" s="271">
        <v>1</v>
      </c>
      <c r="Z27" s="271"/>
      <c r="AA27" s="272"/>
      <c r="AB27" s="269">
        <v>0.75</v>
      </c>
      <c r="AC27" s="549">
        <f t="shared" si="2"/>
        <v>6263.25</v>
      </c>
      <c r="AD27" s="549">
        <f t="shared" si="3"/>
        <v>1468.1058</v>
      </c>
      <c r="AE27" s="564">
        <f t="shared" si="4"/>
        <v>4795.1441999999997</v>
      </c>
      <c r="AF27" s="274">
        <f>'[1]Т-үлд'!Y9</f>
        <v>4402.7140079999999</v>
      </c>
      <c r="AG27" s="269">
        <v>35</v>
      </c>
      <c r="AH27" s="275">
        <f t="shared" si="5"/>
        <v>-2084874.8258000002</v>
      </c>
      <c r="AI27" s="404"/>
      <c r="AJ27" s="405"/>
      <c r="AK27" s="406">
        <v>0.2344</v>
      </c>
    </row>
    <row r="28" spans="1:37" s="7" customFormat="1" ht="13.5" customHeight="1" x14ac:dyDescent="0.2">
      <c r="A28" s="267">
        <v>17</v>
      </c>
      <c r="B28" s="320"/>
      <c r="C28" s="320"/>
      <c r="D28" s="230"/>
      <c r="E28" s="259">
        <v>9070079</v>
      </c>
      <c r="F28" s="261">
        <v>1770002007</v>
      </c>
      <c r="G28" s="260" t="s">
        <v>397</v>
      </c>
      <c r="H28" s="283"/>
      <c r="I28" s="279" t="s">
        <v>388</v>
      </c>
      <c r="J28" s="264">
        <v>3082446.55</v>
      </c>
      <c r="K28" s="265">
        <v>192652.83</v>
      </c>
      <c r="L28" s="276">
        <f t="shared" si="1"/>
        <v>2889793.7199999997</v>
      </c>
      <c r="M28" s="287" t="s">
        <v>386</v>
      </c>
      <c r="N28" s="263">
        <v>542</v>
      </c>
      <c r="O28" s="309">
        <v>1</v>
      </c>
      <c r="P28" s="263" t="s">
        <v>356</v>
      </c>
      <c r="Q28" s="305" t="s">
        <v>357</v>
      </c>
      <c r="R28" s="267" t="s">
        <v>358</v>
      </c>
      <c r="S28" s="263">
        <v>29.6</v>
      </c>
      <c r="T28" s="269" t="s">
        <v>363</v>
      </c>
      <c r="U28" s="270">
        <v>417.55</v>
      </c>
      <c r="V28" s="271"/>
      <c r="W28" s="271"/>
      <c r="X28" s="271">
        <v>1</v>
      </c>
      <c r="Y28" s="271">
        <v>1</v>
      </c>
      <c r="Z28" s="271"/>
      <c r="AA28" s="272"/>
      <c r="AB28" s="269">
        <v>0.75</v>
      </c>
      <c r="AC28" s="549">
        <f t="shared" si="2"/>
        <v>9269.61</v>
      </c>
      <c r="AD28" s="549">
        <f t="shared" si="3"/>
        <v>2172.7965840000002</v>
      </c>
      <c r="AE28" s="564">
        <f t="shared" si="4"/>
        <v>7096.8134160000009</v>
      </c>
      <c r="AF28" s="274" t="e">
        <f>'[1]Т-үлд'!Z11</f>
        <v>#REF!</v>
      </c>
      <c r="AG28" s="269">
        <v>35</v>
      </c>
      <c r="AH28" s="275">
        <f t="shared" si="5"/>
        <v>-2882696.9065839997</v>
      </c>
      <c r="AI28" s="404"/>
      <c r="AJ28" s="405"/>
      <c r="AK28" s="406">
        <v>0.2344</v>
      </c>
    </row>
    <row r="29" spans="1:37" s="7" customFormat="1" ht="13.5" customHeight="1" x14ac:dyDescent="0.2">
      <c r="A29" s="267">
        <v>18</v>
      </c>
      <c r="B29" s="320"/>
      <c r="C29" s="320"/>
      <c r="D29" s="230"/>
      <c r="E29" s="259">
        <v>9070079</v>
      </c>
      <c r="F29" s="261">
        <v>1770002007</v>
      </c>
      <c r="G29" s="260" t="s">
        <v>398</v>
      </c>
      <c r="H29" s="283"/>
      <c r="I29" s="279" t="s">
        <v>399</v>
      </c>
      <c r="J29" s="264">
        <v>0</v>
      </c>
      <c r="K29" s="265">
        <v>0</v>
      </c>
      <c r="L29" s="276">
        <f t="shared" si="1"/>
        <v>0</v>
      </c>
      <c r="M29" s="287" t="s">
        <v>386</v>
      </c>
      <c r="N29" s="263">
        <v>2</v>
      </c>
      <c r="O29" s="267">
        <v>1</v>
      </c>
      <c r="P29" s="263" t="s">
        <v>356</v>
      </c>
      <c r="Q29" s="305" t="s">
        <v>357</v>
      </c>
      <c r="R29" s="267" t="s">
        <v>358</v>
      </c>
      <c r="S29" s="263">
        <v>10.5</v>
      </c>
      <c r="T29" s="269" t="s">
        <v>363</v>
      </c>
      <c r="U29" s="270">
        <v>417.55</v>
      </c>
      <c r="V29" s="271"/>
      <c r="W29" s="271"/>
      <c r="X29" s="271">
        <v>1</v>
      </c>
      <c r="Y29" s="271">
        <v>1</v>
      </c>
      <c r="Z29" s="271"/>
      <c r="AA29" s="272"/>
      <c r="AB29" s="269">
        <v>0.75</v>
      </c>
      <c r="AC29" s="549">
        <f t="shared" si="2"/>
        <v>3288.2062500000002</v>
      </c>
      <c r="AD29" s="549">
        <f t="shared" si="3"/>
        <v>1496.791485</v>
      </c>
      <c r="AE29" s="564">
        <f t="shared" si="4"/>
        <v>1791.4147650000002</v>
      </c>
      <c r="AF29" s="274" t="e">
        <f>'[1]Т-үлд'!AA11</f>
        <v>#REF!</v>
      </c>
      <c r="AG29" s="269">
        <v>35</v>
      </c>
      <c r="AH29" s="275">
        <f t="shared" si="5"/>
        <v>1791.4147650000002</v>
      </c>
      <c r="AI29" s="404"/>
      <c r="AJ29" s="405"/>
      <c r="AK29" s="406">
        <v>0.45519999999999999</v>
      </c>
    </row>
    <row r="30" spans="1:37" s="308" customFormat="1" ht="13.5" customHeight="1" x14ac:dyDescent="0.2">
      <c r="A30" s="307">
        <v>19</v>
      </c>
      <c r="B30" s="321"/>
      <c r="C30" s="322"/>
      <c r="D30" s="259"/>
      <c r="E30" s="259">
        <v>9070079</v>
      </c>
      <c r="F30" s="261">
        <v>1770002007</v>
      </c>
      <c r="G30" s="260" t="s">
        <v>400</v>
      </c>
      <c r="H30" s="283"/>
      <c r="I30" s="279" t="s">
        <v>390</v>
      </c>
      <c r="J30" s="264">
        <v>2743055.7</v>
      </c>
      <c r="K30" s="265">
        <v>171441.09</v>
      </c>
      <c r="L30" s="276">
        <f t="shared" si="1"/>
        <v>2571614.6100000003</v>
      </c>
      <c r="M30" s="287" t="s">
        <v>401</v>
      </c>
      <c r="N30" s="263">
        <v>562</v>
      </c>
      <c r="O30" s="267">
        <v>1</v>
      </c>
      <c r="P30" s="263" t="s">
        <v>356</v>
      </c>
      <c r="Q30" s="305" t="s">
        <v>357</v>
      </c>
      <c r="R30" s="267" t="s">
        <v>358</v>
      </c>
      <c r="S30" s="263">
        <v>16</v>
      </c>
      <c r="T30" s="269" t="s">
        <v>363</v>
      </c>
      <c r="U30" s="270">
        <v>417.55</v>
      </c>
      <c r="V30" s="271"/>
      <c r="W30" s="271"/>
      <c r="X30" s="271">
        <v>1</v>
      </c>
      <c r="Y30" s="271">
        <v>1</v>
      </c>
      <c r="Z30" s="271"/>
      <c r="AA30" s="272"/>
      <c r="AB30" s="269">
        <v>0.75</v>
      </c>
      <c r="AC30" s="549">
        <f t="shared" si="2"/>
        <v>5010.6000000000004</v>
      </c>
      <c r="AD30" s="549">
        <f t="shared" si="3"/>
        <v>819.23310000000004</v>
      </c>
      <c r="AE30" s="564">
        <f t="shared" si="4"/>
        <v>4191.3669</v>
      </c>
      <c r="AF30" s="274" t="e">
        <f>'[1]Т-үлд'!AB9</f>
        <v>#REF!</v>
      </c>
      <c r="AG30" s="269">
        <v>35</v>
      </c>
      <c r="AH30" s="275">
        <f t="shared" si="5"/>
        <v>-2567423.2431000005</v>
      </c>
      <c r="AI30" s="404"/>
      <c r="AJ30" s="405"/>
      <c r="AK30" s="406">
        <v>0.16350000000000001</v>
      </c>
    </row>
    <row r="31" spans="1:37" s="308" customFormat="1" ht="13.5" customHeight="1" x14ac:dyDescent="0.2">
      <c r="A31" s="307">
        <v>20</v>
      </c>
      <c r="B31" s="321"/>
      <c r="C31" s="322"/>
      <c r="D31" s="259"/>
      <c r="E31" s="259">
        <v>9070079</v>
      </c>
      <c r="F31" s="261">
        <v>1770002007</v>
      </c>
      <c r="G31" s="260" t="s">
        <v>335</v>
      </c>
      <c r="H31" s="283"/>
      <c r="I31" s="279" t="s">
        <v>455</v>
      </c>
      <c r="J31" s="264">
        <v>5000000</v>
      </c>
      <c r="K31" s="265">
        <v>185185.12</v>
      </c>
      <c r="L31" s="276">
        <f t="shared" si="1"/>
        <v>4814814.88</v>
      </c>
      <c r="M31" s="242" t="s">
        <v>370</v>
      </c>
      <c r="N31" s="263">
        <v>739</v>
      </c>
      <c r="O31" s="267">
        <v>1</v>
      </c>
      <c r="P31" s="263" t="s">
        <v>356</v>
      </c>
      <c r="Q31" s="305" t="s">
        <v>357</v>
      </c>
      <c r="R31" s="267" t="s">
        <v>358</v>
      </c>
      <c r="S31" s="263">
        <v>16</v>
      </c>
      <c r="T31" s="269" t="s">
        <v>363</v>
      </c>
      <c r="U31" s="270">
        <v>417.55</v>
      </c>
      <c r="V31" s="271"/>
      <c r="W31" s="271"/>
      <c r="X31" s="271">
        <v>1</v>
      </c>
      <c r="Y31" s="271">
        <v>1</v>
      </c>
      <c r="Z31" s="271"/>
      <c r="AA31" s="272"/>
      <c r="AB31" s="269">
        <v>0.75</v>
      </c>
      <c r="AC31" s="549">
        <f t="shared" si="2"/>
        <v>5010.6000000000004</v>
      </c>
      <c r="AD31" s="549">
        <f t="shared" si="3"/>
        <v>607.78578000000005</v>
      </c>
      <c r="AE31" s="564">
        <f t="shared" si="4"/>
        <v>4402.8142200000002</v>
      </c>
      <c r="AF31" s="274"/>
      <c r="AG31" s="269"/>
      <c r="AH31" s="275">
        <f t="shared" si="5"/>
        <v>-4810412.0657799998</v>
      </c>
      <c r="AI31" s="404"/>
      <c r="AJ31" s="405"/>
      <c r="AK31" s="406">
        <v>0.12130000000000001</v>
      </c>
    </row>
    <row r="32" spans="1:37" s="308" customFormat="1" ht="13.5" customHeight="1" x14ac:dyDescent="0.2">
      <c r="A32" s="307">
        <v>21</v>
      </c>
      <c r="B32" s="323"/>
      <c r="C32" s="324"/>
      <c r="D32" s="325"/>
      <c r="E32" s="325">
        <v>9070079</v>
      </c>
      <c r="F32" s="261">
        <v>1770002007</v>
      </c>
      <c r="G32" s="260" t="s">
        <v>456</v>
      </c>
      <c r="H32" s="326"/>
      <c r="I32" s="582" t="s">
        <v>407</v>
      </c>
      <c r="J32" s="328">
        <v>3500000</v>
      </c>
      <c r="K32" s="329">
        <v>153935.15</v>
      </c>
      <c r="L32" s="330">
        <f>J32-K32</f>
        <v>3346064.85</v>
      </c>
      <c r="M32" s="242" t="s">
        <v>370</v>
      </c>
      <c r="N32" s="582">
        <v>714</v>
      </c>
      <c r="O32" s="259">
        <v>1</v>
      </c>
      <c r="P32" s="263" t="s">
        <v>356</v>
      </c>
      <c r="Q32" s="305" t="s">
        <v>357</v>
      </c>
      <c r="R32" s="582" t="s">
        <v>358</v>
      </c>
      <c r="S32" s="582">
        <v>16</v>
      </c>
      <c r="T32" s="269" t="s">
        <v>363</v>
      </c>
      <c r="U32" s="270">
        <v>417.55</v>
      </c>
      <c r="V32" s="271"/>
      <c r="W32" s="271"/>
      <c r="X32" s="331">
        <v>1</v>
      </c>
      <c r="Y32" s="271">
        <v>1</v>
      </c>
      <c r="Z32" s="271"/>
      <c r="AA32" s="272"/>
      <c r="AB32" s="269">
        <v>0.75</v>
      </c>
      <c r="AC32" s="549">
        <f t="shared" si="2"/>
        <v>5010.6000000000004</v>
      </c>
      <c r="AD32" s="549">
        <f t="shared" si="3"/>
        <v>607.78578000000005</v>
      </c>
      <c r="AE32" s="564">
        <f t="shared" si="4"/>
        <v>4402.8142200000002</v>
      </c>
      <c r="AF32" s="332" t="e">
        <f>'[1]Т-үлд'!AD9</f>
        <v>#REF!</v>
      </c>
      <c r="AG32" s="269">
        <v>35</v>
      </c>
      <c r="AH32" s="275">
        <f t="shared" si="5"/>
        <v>-3341662.03578</v>
      </c>
      <c r="AI32" s="497"/>
      <c r="AJ32" s="405">
        <f t="shared" si="6"/>
        <v>4.3981471428571429E-2</v>
      </c>
      <c r="AK32" s="406">
        <v>0.12130000000000001</v>
      </c>
    </row>
    <row r="33" spans="1:37" s="308" customFormat="1" ht="13.5" customHeight="1" x14ac:dyDescent="0.2">
      <c r="A33" s="307"/>
      <c r="B33" s="628"/>
      <c r="C33" s="628"/>
      <c r="D33" s="628"/>
      <c r="E33" s="628"/>
      <c r="F33" s="628"/>
      <c r="G33" s="333" t="s">
        <v>90</v>
      </c>
      <c r="H33" s="334"/>
      <c r="I33" s="335"/>
      <c r="J33" s="336">
        <f>SUM(J12:J32)</f>
        <v>138083985.09</v>
      </c>
      <c r="K33" s="337">
        <f>SUM(K12:K32)</f>
        <v>59596519.06000001</v>
      </c>
      <c r="L33" s="338">
        <f>SUM(L12:L32)</f>
        <v>78487466.030000001</v>
      </c>
      <c r="M33" s="339"/>
      <c r="N33" s="340"/>
      <c r="O33" s="341"/>
      <c r="P33" s="342"/>
      <c r="Q33" s="335"/>
      <c r="R33" s="343"/>
      <c r="S33" s="344"/>
      <c r="T33" s="345"/>
      <c r="U33" s="346"/>
      <c r="V33" s="347"/>
      <c r="W33" s="347"/>
      <c r="X33" s="347"/>
      <c r="Y33" s="347"/>
      <c r="Z33" s="347"/>
      <c r="AA33" s="348"/>
      <c r="AB33" s="349"/>
      <c r="AC33" s="550">
        <f>SUM(AC12:AC32)</f>
        <v>584099.65459999989</v>
      </c>
      <c r="AD33" s="550">
        <f>SUM(AD12:AD32)</f>
        <v>244058.70370283499</v>
      </c>
      <c r="AE33" s="565">
        <v>340040951</v>
      </c>
      <c r="AF33" s="351"/>
      <c r="AG33" s="352"/>
      <c r="AH33" s="275">
        <f t="shared" si="5"/>
        <v>261553484.97</v>
      </c>
      <c r="AI33" s="498"/>
      <c r="AJ33" s="434"/>
      <c r="AK33" s="353"/>
    </row>
    <row r="34" spans="1:37" s="308" customFormat="1" ht="13.5" customHeight="1" x14ac:dyDescent="0.2">
      <c r="A34" s="307">
        <v>1</v>
      </c>
      <c r="B34" s="321"/>
      <c r="C34" s="321"/>
      <c r="D34" s="259" t="s">
        <v>408</v>
      </c>
      <c r="E34" s="259">
        <v>9070052</v>
      </c>
      <c r="F34" s="259">
        <v>1770001007</v>
      </c>
      <c r="G34" s="260" t="s">
        <v>409</v>
      </c>
      <c r="H34" s="262"/>
      <c r="I34" s="354">
        <v>34335</v>
      </c>
      <c r="J34" s="355">
        <v>9112500</v>
      </c>
      <c r="K34" s="355">
        <v>6397.2</v>
      </c>
      <c r="L34" s="356">
        <f>J34-K34</f>
        <v>9106102.8000000007</v>
      </c>
      <c r="M34" s="357" t="s">
        <v>410</v>
      </c>
      <c r="N34" s="358">
        <v>7</v>
      </c>
      <c r="O34" s="359">
        <v>1</v>
      </c>
      <c r="P34" s="360" t="s">
        <v>356</v>
      </c>
      <c r="Q34" s="360" t="s">
        <v>411</v>
      </c>
      <c r="R34" s="361" t="s">
        <v>358</v>
      </c>
      <c r="S34" s="360">
        <v>216</v>
      </c>
      <c r="T34" s="269" t="s">
        <v>412</v>
      </c>
      <c r="U34" s="270">
        <v>417.55</v>
      </c>
      <c r="V34" s="271">
        <v>1</v>
      </c>
      <c r="W34" s="271">
        <v>1</v>
      </c>
      <c r="X34" s="271">
        <v>1</v>
      </c>
      <c r="Y34" s="271">
        <v>1</v>
      </c>
      <c r="Z34" s="271">
        <v>1</v>
      </c>
      <c r="AA34" s="272">
        <v>1</v>
      </c>
      <c r="AB34" s="269">
        <v>0.75</v>
      </c>
      <c r="AC34" s="549">
        <f>S34*U34*V34*W34*X34*Y34*Z34*AA34*AB34</f>
        <v>67643.100000000006</v>
      </c>
      <c r="AD34" s="549">
        <f>AC34*AK34</f>
        <v>36134.944020000003</v>
      </c>
      <c r="AE34" s="564">
        <f>AC34-AD34</f>
        <v>31508.155980000003</v>
      </c>
      <c r="AF34" s="274">
        <v>19</v>
      </c>
      <c r="AG34" s="269">
        <v>40</v>
      </c>
      <c r="AH34" s="362">
        <f>AE34-L34</f>
        <v>-9074594.6440200005</v>
      </c>
      <c r="AI34" s="404"/>
      <c r="AJ34" s="405">
        <f>K34/J34</f>
        <v>7.0202469135802463E-4</v>
      </c>
      <c r="AK34" s="406">
        <v>0.53420000000000001</v>
      </c>
    </row>
    <row r="35" spans="1:37" s="314" customFormat="1" ht="13.5" customHeight="1" x14ac:dyDescent="0.2">
      <c r="A35" s="363">
        <v>2</v>
      </c>
      <c r="B35" s="364"/>
      <c r="C35" s="365"/>
      <c r="D35" s="282"/>
      <c r="E35" s="259">
        <v>9070052</v>
      </c>
      <c r="F35" s="259">
        <v>1770001007</v>
      </c>
      <c r="G35" s="260" t="s">
        <v>413</v>
      </c>
      <c r="H35" s="262"/>
      <c r="I35" s="354">
        <v>33573</v>
      </c>
      <c r="J35" s="355">
        <v>1081.5</v>
      </c>
      <c r="K35" s="355">
        <v>1081.5</v>
      </c>
      <c r="L35" s="356">
        <f t="shared" ref="L35:L40" si="9">J35-K35</f>
        <v>0</v>
      </c>
      <c r="M35" s="357" t="s">
        <v>414</v>
      </c>
      <c r="N35" s="358">
        <v>9</v>
      </c>
      <c r="O35" s="359">
        <v>1</v>
      </c>
      <c r="P35" s="360" t="s">
        <v>356</v>
      </c>
      <c r="Q35" s="360" t="s">
        <v>411</v>
      </c>
      <c r="R35" s="361" t="s">
        <v>358</v>
      </c>
      <c r="S35" s="366">
        <v>32</v>
      </c>
      <c r="T35" s="269" t="s">
        <v>412</v>
      </c>
      <c r="U35" s="270">
        <v>417.55</v>
      </c>
      <c r="V35" s="271">
        <v>1</v>
      </c>
      <c r="W35" s="271">
        <v>1</v>
      </c>
      <c r="X35" s="271">
        <v>1</v>
      </c>
      <c r="Y35" s="271">
        <v>1</v>
      </c>
      <c r="Z35" s="271">
        <v>1</v>
      </c>
      <c r="AA35" s="272">
        <v>1</v>
      </c>
      <c r="AB35" s="269">
        <v>0.75</v>
      </c>
      <c r="AC35" s="549">
        <f>S35*U35*V35*W35*X35*Y35*Z35*AA35*AB35</f>
        <v>10021.200000000001</v>
      </c>
      <c r="AD35" s="549">
        <f t="shared" ref="AD35:AD39" si="10">AC35*AK35</f>
        <v>5328.2720399999998</v>
      </c>
      <c r="AE35" s="564">
        <f t="shared" ref="AE35:AE39" si="11">AC35-AD35</f>
        <v>4692.9279600000009</v>
      </c>
      <c r="AF35" s="274">
        <v>16</v>
      </c>
      <c r="AG35" s="269">
        <v>35</v>
      </c>
      <c r="AH35" s="362">
        <f t="shared" ref="AH35:AH41" si="12">AE35-L35</f>
        <v>4692.9279600000009</v>
      </c>
      <c r="AI35" s="404"/>
      <c r="AJ35" s="405">
        <f t="shared" ref="AJ35:AJ40" si="13">K35/J35</f>
        <v>1</v>
      </c>
      <c r="AK35" s="406">
        <v>0.53169999999999995</v>
      </c>
    </row>
    <row r="36" spans="1:37" s="318" customFormat="1" ht="13.5" customHeight="1" x14ac:dyDescent="0.2">
      <c r="A36" s="367">
        <v>3</v>
      </c>
      <c r="B36" s="368"/>
      <c r="C36" s="369"/>
      <c r="D36" s="370"/>
      <c r="E36" s="259">
        <v>9070052</v>
      </c>
      <c r="F36" s="259">
        <v>1770001007</v>
      </c>
      <c r="G36" s="260" t="s">
        <v>360</v>
      </c>
      <c r="H36" s="262"/>
      <c r="I36" s="354">
        <v>33599</v>
      </c>
      <c r="J36" s="355">
        <v>1865.7</v>
      </c>
      <c r="K36" s="355">
        <v>1865.7</v>
      </c>
      <c r="L36" s="356">
        <f t="shared" si="9"/>
        <v>0</v>
      </c>
      <c r="M36" s="357" t="e">
        <f>+'[2]3'!J899</f>
        <v>#REF!</v>
      </c>
      <c r="N36" s="358">
        <v>10</v>
      </c>
      <c r="O36" s="359">
        <v>1</v>
      </c>
      <c r="P36" s="360" t="s">
        <v>356</v>
      </c>
      <c r="Q36" s="360" t="s">
        <v>411</v>
      </c>
      <c r="R36" s="361" t="s">
        <v>358</v>
      </c>
      <c r="S36" s="366">
        <v>40</v>
      </c>
      <c r="T36" s="269" t="s">
        <v>412</v>
      </c>
      <c r="U36" s="270">
        <v>278.83</v>
      </c>
      <c r="V36" s="271">
        <v>1</v>
      </c>
      <c r="W36" s="271">
        <v>1</v>
      </c>
      <c r="X36" s="271">
        <v>1</v>
      </c>
      <c r="Y36" s="271">
        <v>1</v>
      </c>
      <c r="Z36" s="271">
        <v>1</v>
      </c>
      <c r="AA36" s="272">
        <v>1</v>
      </c>
      <c r="AB36" s="269">
        <v>0.75</v>
      </c>
      <c r="AC36" s="549">
        <f t="shared" ref="AC36:AC39" si="14">S36*U36*V36*W36*X36*Y36*Z36*AA36*AB36</f>
        <v>8364.9</v>
      </c>
      <c r="AD36" s="549">
        <f t="shared" si="10"/>
        <v>6170.7867299999998</v>
      </c>
      <c r="AE36" s="564">
        <f t="shared" si="11"/>
        <v>2194.1132699999998</v>
      </c>
      <c r="AF36" s="274">
        <v>9</v>
      </c>
      <c r="AG36" s="269">
        <v>35</v>
      </c>
      <c r="AH36" s="362">
        <f t="shared" si="12"/>
        <v>2194.1132699999998</v>
      </c>
      <c r="AI36" s="404"/>
      <c r="AJ36" s="405">
        <f t="shared" si="13"/>
        <v>1</v>
      </c>
      <c r="AK36" s="406">
        <v>0.73770000000000002</v>
      </c>
    </row>
    <row r="37" spans="1:37" s="216" customFormat="1" ht="13.5" customHeight="1" x14ac:dyDescent="0.2">
      <c r="A37" s="371">
        <v>4</v>
      </c>
      <c r="B37" s="372"/>
      <c r="C37" s="372"/>
      <c r="D37" s="372"/>
      <c r="E37" s="259">
        <v>9070052</v>
      </c>
      <c r="F37" s="259">
        <v>1770001007</v>
      </c>
      <c r="G37" s="373" t="s">
        <v>415</v>
      </c>
      <c r="H37" s="374"/>
      <c r="I37" s="375">
        <v>39448</v>
      </c>
      <c r="J37" s="355">
        <v>4500</v>
      </c>
      <c r="K37" s="355">
        <v>1377</v>
      </c>
      <c r="L37" s="356">
        <f t="shared" si="9"/>
        <v>3123</v>
      </c>
      <c r="M37" s="357" t="s">
        <v>416</v>
      </c>
      <c r="N37" s="358">
        <v>13</v>
      </c>
      <c r="O37" s="359">
        <v>1</v>
      </c>
      <c r="P37" s="360" t="s">
        <v>356</v>
      </c>
      <c r="Q37" s="360" t="s">
        <v>411</v>
      </c>
      <c r="R37" s="361" t="s">
        <v>358</v>
      </c>
      <c r="S37" s="360">
        <v>45</v>
      </c>
      <c r="T37" s="269" t="s">
        <v>412</v>
      </c>
      <c r="U37" s="376">
        <v>417.55</v>
      </c>
      <c r="V37" s="271">
        <v>1</v>
      </c>
      <c r="W37" s="271">
        <v>1</v>
      </c>
      <c r="X37" s="271">
        <v>1</v>
      </c>
      <c r="Y37" s="271">
        <v>1</v>
      </c>
      <c r="Z37" s="271">
        <v>1</v>
      </c>
      <c r="AA37" s="272">
        <v>1</v>
      </c>
      <c r="AB37" s="269">
        <v>0.75</v>
      </c>
      <c r="AC37" s="549">
        <f t="shared" si="14"/>
        <v>14092.3125</v>
      </c>
      <c r="AD37" s="549">
        <f>AC37*AK37</f>
        <v>8638.587562499999</v>
      </c>
      <c r="AE37" s="564">
        <f t="shared" si="11"/>
        <v>5453.724937500001</v>
      </c>
      <c r="AF37" s="274">
        <v>15</v>
      </c>
      <c r="AG37" s="269">
        <v>40</v>
      </c>
      <c r="AH37" s="362">
        <f t="shared" si="12"/>
        <v>2330.724937500001</v>
      </c>
      <c r="AI37" s="408"/>
      <c r="AJ37" s="405">
        <f t="shared" si="13"/>
        <v>0.30599999999999999</v>
      </c>
      <c r="AK37" s="406">
        <v>0.61299999999999999</v>
      </c>
    </row>
    <row r="38" spans="1:37" s="216" customFormat="1" ht="13.5" customHeight="1" x14ac:dyDescent="0.2">
      <c r="A38" s="371">
        <v>5</v>
      </c>
      <c r="B38" s="377"/>
      <c r="C38" s="378"/>
      <c r="D38" s="378"/>
      <c r="E38" s="259">
        <v>9070052</v>
      </c>
      <c r="F38" s="259">
        <v>1770001007</v>
      </c>
      <c r="G38" s="373" t="s">
        <v>417</v>
      </c>
      <c r="H38" s="379"/>
      <c r="I38" s="375">
        <v>39448</v>
      </c>
      <c r="J38" s="355">
        <v>3500</v>
      </c>
      <c r="K38" s="355">
        <v>1072</v>
      </c>
      <c r="L38" s="356">
        <f t="shared" si="9"/>
        <v>2428</v>
      </c>
      <c r="M38" s="380"/>
      <c r="N38" s="381">
        <v>14</v>
      </c>
      <c r="O38" s="359">
        <v>1</v>
      </c>
      <c r="P38" s="360" t="s">
        <v>418</v>
      </c>
      <c r="Q38" s="360" t="s">
        <v>411</v>
      </c>
      <c r="R38" s="361" t="s">
        <v>358</v>
      </c>
      <c r="S38" s="360">
        <v>20</v>
      </c>
      <c r="T38" s="269" t="s">
        <v>412</v>
      </c>
      <c r="U38" s="270">
        <v>417.55</v>
      </c>
      <c r="V38" s="271">
        <v>1</v>
      </c>
      <c r="W38" s="271">
        <v>1</v>
      </c>
      <c r="X38" s="271">
        <v>1</v>
      </c>
      <c r="Y38" s="271">
        <v>1</v>
      </c>
      <c r="Z38" s="271">
        <v>1</v>
      </c>
      <c r="AA38" s="272">
        <v>1</v>
      </c>
      <c r="AB38" s="269">
        <v>0.75</v>
      </c>
      <c r="AC38" s="549">
        <f t="shared" si="14"/>
        <v>6263.25</v>
      </c>
      <c r="AD38" s="549">
        <f t="shared" si="10"/>
        <v>3839.3722499999999</v>
      </c>
      <c r="AE38" s="564">
        <f t="shared" si="11"/>
        <v>2423.8777500000001</v>
      </c>
      <c r="AF38" s="382">
        <v>15</v>
      </c>
      <c r="AG38" s="269">
        <v>40</v>
      </c>
      <c r="AH38" s="362">
        <f t="shared" si="12"/>
        <v>-4.1222499999998945</v>
      </c>
      <c r="AI38" s="404"/>
      <c r="AJ38" s="405">
        <f t="shared" si="13"/>
        <v>0.30628571428571427</v>
      </c>
      <c r="AK38" s="406">
        <v>0.61299999999999999</v>
      </c>
    </row>
    <row r="39" spans="1:37" s="216" customFormat="1" ht="13.5" customHeight="1" x14ac:dyDescent="0.2">
      <c r="A39" s="371">
        <v>6</v>
      </c>
      <c r="B39" s="378"/>
      <c r="C39" s="378"/>
      <c r="D39" s="378"/>
      <c r="E39" s="259">
        <v>9070052</v>
      </c>
      <c r="F39" s="259">
        <v>1770001007</v>
      </c>
      <c r="G39" s="373" t="s">
        <v>419</v>
      </c>
      <c r="H39" s="379"/>
      <c r="I39" s="375">
        <v>39783</v>
      </c>
      <c r="J39" s="355">
        <v>5000</v>
      </c>
      <c r="K39" s="355">
        <v>1529.9</v>
      </c>
      <c r="L39" s="356">
        <f t="shared" si="9"/>
        <v>3470.1</v>
      </c>
      <c r="M39" s="380" t="s">
        <v>382</v>
      </c>
      <c r="N39" s="358">
        <v>16</v>
      </c>
      <c r="O39" s="359">
        <v>1</v>
      </c>
      <c r="P39" s="360" t="s">
        <v>420</v>
      </c>
      <c r="Q39" s="360" t="s">
        <v>411</v>
      </c>
      <c r="R39" s="361" t="s">
        <v>358</v>
      </c>
      <c r="S39" s="383">
        <v>50.4</v>
      </c>
      <c r="T39" s="269" t="s">
        <v>412</v>
      </c>
      <c r="U39" s="270">
        <v>417.55</v>
      </c>
      <c r="V39" s="271">
        <v>1</v>
      </c>
      <c r="W39" s="271">
        <v>1</v>
      </c>
      <c r="X39" s="271">
        <v>1</v>
      </c>
      <c r="Y39" s="271">
        <v>1</v>
      </c>
      <c r="Z39" s="271">
        <v>1</v>
      </c>
      <c r="AA39" s="272">
        <v>1</v>
      </c>
      <c r="AB39" s="269">
        <v>0.75</v>
      </c>
      <c r="AC39" s="549">
        <f t="shared" si="14"/>
        <v>15783.39</v>
      </c>
      <c r="AD39" s="549">
        <f t="shared" si="10"/>
        <v>8092.4597207999986</v>
      </c>
      <c r="AE39" s="564">
        <f t="shared" si="11"/>
        <v>7690.9302792000008</v>
      </c>
      <c r="AF39" s="274">
        <v>19</v>
      </c>
      <c r="AG39" s="269">
        <v>40</v>
      </c>
      <c r="AH39" s="362">
        <f t="shared" si="12"/>
        <v>4220.8302792000013</v>
      </c>
      <c r="AI39" s="404"/>
      <c r="AJ39" s="405">
        <f t="shared" si="13"/>
        <v>0.30598000000000003</v>
      </c>
      <c r="AK39" s="406">
        <v>0.51271999999999995</v>
      </c>
    </row>
    <row r="40" spans="1:37" s="216" customFormat="1" ht="13.5" customHeight="1" x14ac:dyDescent="0.2">
      <c r="A40" s="371">
        <v>7</v>
      </c>
      <c r="B40" s="384"/>
      <c r="C40" s="384"/>
      <c r="D40" s="241"/>
      <c r="E40" s="259">
        <v>9070052</v>
      </c>
      <c r="F40" s="259">
        <v>1770001007</v>
      </c>
      <c r="G40" s="373" t="s">
        <v>421</v>
      </c>
      <c r="H40" s="379"/>
      <c r="I40" s="375">
        <v>40543</v>
      </c>
      <c r="J40" s="355">
        <v>450000</v>
      </c>
      <c r="K40" s="355">
        <v>60625</v>
      </c>
      <c r="L40" s="356">
        <f t="shared" si="9"/>
        <v>389375</v>
      </c>
      <c r="M40" s="380" t="s">
        <v>422</v>
      </c>
      <c r="N40" s="358">
        <v>1026</v>
      </c>
      <c r="O40" s="359">
        <v>1</v>
      </c>
      <c r="P40" s="360" t="s">
        <v>423</v>
      </c>
      <c r="Q40" s="360" t="s">
        <v>424</v>
      </c>
      <c r="R40" s="361" t="s">
        <v>358</v>
      </c>
      <c r="S40" s="360">
        <v>752</v>
      </c>
      <c r="T40" s="269" t="s">
        <v>425</v>
      </c>
      <c r="U40" s="385">
        <v>1171.82</v>
      </c>
      <c r="V40" s="271">
        <v>1</v>
      </c>
      <c r="W40" s="271">
        <v>0.94</v>
      </c>
      <c r="X40" s="271">
        <v>1</v>
      </c>
      <c r="Y40" s="271">
        <v>1.05</v>
      </c>
      <c r="Z40" s="271">
        <v>1</v>
      </c>
      <c r="AA40" s="272">
        <v>0.75</v>
      </c>
      <c r="AB40" s="269">
        <v>1</v>
      </c>
      <c r="AC40" s="549">
        <f>S40*U40*V40*W40*X40*Y40*Z40*AA40*AB40</f>
        <v>652314.69575999992</v>
      </c>
      <c r="AD40" s="549">
        <f>AC40*AK40</f>
        <v>317351.09948723996</v>
      </c>
      <c r="AE40" s="564">
        <f>AC40-AD40</f>
        <v>334963.59627275995</v>
      </c>
      <c r="AF40" s="274">
        <v>26</v>
      </c>
      <c r="AG40" s="269">
        <v>50</v>
      </c>
      <c r="AH40" s="362">
        <f t="shared" si="12"/>
        <v>-54411.403727240046</v>
      </c>
      <c r="AI40" s="404"/>
      <c r="AJ40" s="502">
        <f t="shared" si="13"/>
        <v>0.13472222222222222</v>
      </c>
      <c r="AK40" s="503">
        <v>0.48649999999999999</v>
      </c>
    </row>
    <row r="41" spans="1:37" s="216" customFormat="1" ht="13.5" customHeight="1" x14ac:dyDescent="0.2">
      <c r="A41" s="372"/>
      <c r="B41" s="372"/>
      <c r="C41" s="372"/>
      <c r="D41" s="372"/>
      <c r="E41" s="241"/>
      <c r="F41" s="384"/>
      <c r="G41" s="386" t="s">
        <v>90</v>
      </c>
      <c r="H41" s="387"/>
      <c r="I41" s="388"/>
      <c r="J41" s="337">
        <f>SUM(J34:J40)</f>
        <v>9578447.1999999993</v>
      </c>
      <c r="K41" s="337">
        <f>SUM(K34:K40)</f>
        <v>73948.3</v>
      </c>
      <c r="L41" s="337">
        <f>SUM(L34:L40)</f>
        <v>9504498.9000000004</v>
      </c>
      <c r="M41" s="389"/>
      <c r="N41" s="390"/>
      <c r="O41" s="391"/>
      <c r="P41" s="392"/>
      <c r="Q41" s="335"/>
      <c r="R41" s="393"/>
      <c r="S41" s="394"/>
      <c r="T41" s="395"/>
      <c r="U41" s="346"/>
      <c r="V41" s="347"/>
      <c r="W41" s="347"/>
      <c r="X41" s="347"/>
      <c r="Y41" s="347"/>
      <c r="Z41" s="347"/>
      <c r="AA41" s="348"/>
      <c r="AB41" s="349"/>
      <c r="AC41" s="550">
        <f>SUM(AC34:AC40)</f>
        <v>774482.84825999988</v>
      </c>
      <c r="AD41" s="550">
        <f>SUM(AD34:AD40)</f>
        <v>385555.52181054</v>
      </c>
      <c r="AE41" s="566">
        <f>SUM(AE34:AE40)</f>
        <v>388927.32644945994</v>
      </c>
      <c r="AF41" s="351"/>
      <c r="AG41" s="352"/>
      <c r="AH41" s="362">
        <f t="shared" si="12"/>
        <v>-9115571.573550541</v>
      </c>
      <c r="AI41" s="498"/>
      <c r="AJ41" s="434"/>
      <c r="AK41" s="353"/>
    </row>
    <row r="42" spans="1:37" s="216" customFormat="1" ht="13.5" customHeight="1" x14ac:dyDescent="0.2">
      <c r="A42" s="372">
        <v>1</v>
      </c>
      <c r="B42" s="372"/>
      <c r="C42" s="372"/>
      <c r="D42" s="396" t="s">
        <v>426</v>
      </c>
      <c r="E42" s="384">
        <v>9132503</v>
      </c>
      <c r="F42" s="372">
        <v>1770001018</v>
      </c>
      <c r="G42" s="397" t="s">
        <v>426</v>
      </c>
      <c r="H42" s="262"/>
      <c r="I42" s="398">
        <v>1974</v>
      </c>
      <c r="J42" s="399">
        <v>107598</v>
      </c>
      <c r="K42" s="355">
        <v>41170.800000000003</v>
      </c>
      <c r="L42" s="400">
        <f>J42-K42</f>
        <v>66427.199999999997</v>
      </c>
      <c r="M42" s="357" t="s">
        <v>427</v>
      </c>
      <c r="N42" s="358">
        <v>2</v>
      </c>
      <c r="O42" s="359">
        <v>1</v>
      </c>
      <c r="P42" s="360">
        <v>1</v>
      </c>
      <c r="Q42" s="360" t="s">
        <v>428</v>
      </c>
      <c r="R42" s="361" t="s">
        <v>358</v>
      </c>
      <c r="S42" s="271">
        <v>493.5</v>
      </c>
      <c r="T42" s="269" t="s">
        <v>359</v>
      </c>
      <c r="U42" s="270">
        <v>961.67</v>
      </c>
      <c r="V42" s="271"/>
      <c r="W42" s="271">
        <v>1</v>
      </c>
      <c r="X42" s="271">
        <v>1.02</v>
      </c>
      <c r="Y42" s="271">
        <v>1</v>
      </c>
      <c r="Z42" s="271"/>
      <c r="AA42" s="272">
        <v>0.75</v>
      </c>
      <c r="AB42" s="269">
        <v>0.75</v>
      </c>
      <c r="AC42" s="273">
        <f>S42*U42*W42*X42*Y42*AA42*AB42</f>
        <v>272292.65319375001</v>
      </c>
      <c r="AD42" s="273">
        <v>4353.6139999999996</v>
      </c>
      <c r="AE42" s="567">
        <v>45309.5</v>
      </c>
      <c r="AF42" s="274">
        <v>8</v>
      </c>
      <c r="AG42" s="269">
        <v>30</v>
      </c>
      <c r="AH42" s="275">
        <f>AE42/2.59-L42</f>
        <v>-48933.184555984553</v>
      </c>
      <c r="AI42" s="404"/>
      <c r="AJ42" s="405">
        <f>K42/J42</f>
        <v>0.38263536496960915</v>
      </c>
      <c r="AK42" s="406" t="e">
        <f>[3]элэгдэл!K41</f>
        <v>#REF!</v>
      </c>
    </row>
    <row r="43" spans="1:37" ht="13.5" customHeight="1" x14ac:dyDescent="0.2">
      <c r="A43" s="13">
        <v>2</v>
      </c>
      <c r="B43" s="174"/>
      <c r="C43" s="174"/>
      <c r="D43" s="13"/>
      <c r="E43" s="384">
        <v>9132503</v>
      </c>
      <c r="F43" s="372">
        <v>1770001018</v>
      </c>
      <c r="G43" s="397" t="s">
        <v>429</v>
      </c>
      <c r="H43" s="262"/>
      <c r="I43" s="398">
        <v>2014</v>
      </c>
      <c r="J43" s="399">
        <v>350000</v>
      </c>
      <c r="K43" s="355">
        <v>48611.1</v>
      </c>
      <c r="L43" s="400">
        <f>J43-K43</f>
        <v>301388.90000000002</v>
      </c>
      <c r="M43" s="357" t="s">
        <v>430</v>
      </c>
      <c r="N43" s="358">
        <v>146</v>
      </c>
      <c r="O43" s="359">
        <v>1</v>
      </c>
      <c r="P43" s="360"/>
      <c r="Q43" s="360" t="s">
        <v>431</v>
      </c>
      <c r="R43" s="361" t="s">
        <v>358</v>
      </c>
      <c r="S43" s="271">
        <v>440.68</v>
      </c>
      <c r="T43" s="269" t="s">
        <v>432</v>
      </c>
      <c r="U43" s="270">
        <v>1074.3</v>
      </c>
      <c r="V43" s="271"/>
      <c r="W43" s="271">
        <v>1</v>
      </c>
      <c r="X43" s="271">
        <v>1.22</v>
      </c>
      <c r="Y43" s="271">
        <v>1.05</v>
      </c>
      <c r="Z43" s="271"/>
      <c r="AA43" s="272">
        <v>0.75</v>
      </c>
      <c r="AB43" s="269">
        <v>0.85</v>
      </c>
      <c r="AC43" s="273">
        <f>S43*U43*W43*X43*Y43*AA43*AB43</f>
        <v>386614.58644305001</v>
      </c>
      <c r="AD43" s="273">
        <v>56223.839</v>
      </c>
      <c r="AE43" s="567">
        <v>105739.09</v>
      </c>
      <c r="AF43" s="274">
        <v>16.399999999999999</v>
      </c>
      <c r="AG43" s="269">
        <v>60</v>
      </c>
      <c r="AH43" s="275">
        <f t="shared" ref="AH43" si="15">AE43-L43</f>
        <v>-195649.81000000003</v>
      </c>
      <c r="AI43" s="404"/>
      <c r="AJ43" s="405">
        <f t="shared" ref="AJ43" si="16">K43/J43</f>
        <v>0.13888885714285715</v>
      </c>
      <c r="AK43" s="406" t="e">
        <f>[3]элэгдэл!K50</f>
        <v>#REF!</v>
      </c>
    </row>
    <row r="44" spans="1:37" ht="13.5" customHeight="1" x14ac:dyDescent="0.2">
      <c r="A44" s="13"/>
      <c r="B44" s="174"/>
      <c r="C44" s="174"/>
      <c r="D44" s="13"/>
      <c r="E44" s="384"/>
      <c r="F44" s="372"/>
      <c r="G44" s="386" t="s">
        <v>90</v>
      </c>
      <c r="H44" s="387"/>
      <c r="I44" s="388"/>
      <c r="J44" s="337">
        <f>SUM(J42:J43)</f>
        <v>457598</v>
      </c>
      <c r="K44" s="337">
        <f>SUM(K42:K43)</f>
        <v>89781.9</v>
      </c>
      <c r="L44" s="337">
        <f>SUM(L42:L43)</f>
        <v>367816.10000000003</v>
      </c>
      <c r="M44" s="389"/>
      <c r="N44" s="390"/>
      <c r="O44" s="391"/>
      <c r="P44" s="392"/>
      <c r="Q44" s="335"/>
      <c r="R44" s="393"/>
      <c r="S44" s="394"/>
      <c r="T44" s="395"/>
      <c r="U44" s="346"/>
      <c r="V44" s="347"/>
      <c r="W44" s="347"/>
      <c r="X44" s="347"/>
      <c r="Y44" s="347"/>
      <c r="Z44" s="347"/>
      <c r="AA44" s="348"/>
      <c r="AB44" s="349"/>
      <c r="AC44" s="350">
        <f>AC42+AC43</f>
        <v>658907.23963680002</v>
      </c>
      <c r="AD44" s="350">
        <f>AD42+AD43</f>
        <v>60577.453000000001</v>
      </c>
      <c r="AE44" s="566">
        <f t="shared" ref="AE44" si="17">AE42+AE43</f>
        <v>151048.59</v>
      </c>
      <c r="AF44" s="351"/>
      <c r="AG44" s="352"/>
      <c r="AH44" s="401">
        <f>AE44-L44</f>
        <v>-216767.51000000004</v>
      </c>
      <c r="AI44" s="498"/>
      <c r="AJ44" s="434"/>
      <c r="AK44" s="353"/>
    </row>
    <row r="45" spans="1:37" ht="13.5" customHeight="1" x14ac:dyDescent="0.2">
      <c r="A45" s="173">
        <v>1</v>
      </c>
      <c r="B45" s="174"/>
      <c r="C45" s="174"/>
      <c r="D45" s="176" t="s">
        <v>446</v>
      </c>
      <c r="E45" s="173">
        <v>9070087</v>
      </c>
      <c r="F45" s="173">
        <v>1770001131</v>
      </c>
      <c r="G45" s="397" t="s">
        <v>433</v>
      </c>
      <c r="H45" s="262"/>
      <c r="I45" s="354" t="s">
        <v>434</v>
      </c>
      <c r="J45" s="355">
        <v>125025</v>
      </c>
      <c r="K45" s="355">
        <v>39332.576999999997</v>
      </c>
      <c r="L45" s="356">
        <f>J45-K45</f>
        <v>85692.42300000001</v>
      </c>
      <c r="M45" s="357" t="s">
        <v>435</v>
      </c>
      <c r="N45" s="358">
        <v>1</v>
      </c>
      <c r="O45" s="402">
        <v>1</v>
      </c>
      <c r="P45" s="360" t="s">
        <v>356</v>
      </c>
      <c r="Q45" s="360" t="s">
        <v>357</v>
      </c>
      <c r="R45" s="403" t="s">
        <v>358</v>
      </c>
      <c r="S45" s="360">
        <v>552.72</v>
      </c>
      <c r="T45" s="269" t="s">
        <v>359</v>
      </c>
      <c r="U45" s="270">
        <v>1087.21</v>
      </c>
      <c r="V45" s="271">
        <v>1</v>
      </c>
      <c r="W45" s="271"/>
      <c r="X45" s="271">
        <v>1</v>
      </c>
      <c r="Y45" s="271">
        <v>1</v>
      </c>
      <c r="Z45" s="271"/>
      <c r="AA45" s="272">
        <v>0.75</v>
      </c>
      <c r="AB45" s="269">
        <v>0.85</v>
      </c>
      <c r="AC45" s="273">
        <f>S45*U45*V45*X45*Y45*AA45*AB45</f>
        <v>383088.22839</v>
      </c>
      <c r="AD45" s="273">
        <f>AC45*AK45</f>
        <v>320146.83246552298</v>
      </c>
      <c r="AE45" s="567">
        <f>AC45-AD45</f>
        <v>62941.395924477023</v>
      </c>
      <c r="AF45" s="274">
        <v>19</v>
      </c>
      <c r="AG45" s="269">
        <v>40</v>
      </c>
      <c r="AH45" s="275">
        <f>AE45/2.59-L45</f>
        <v>-61390.725731862163</v>
      </c>
      <c r="AI45" s="404"/>
      <c r="AJ45" s="405">
        <f>K45/J45</f>
        <v>0.31459769646070784</v>
      </c>
      <c r="AK45" s="406">
        <v>0.8357</v>
      </c>
    </row>
    <row r="46" spans="1:37" ht="13.5" customHeight="1" x14ac:dyDescent="0.2">
      <c r="A46" s="173">
        <v>2</v>
      </c>
      <c r="B46" s="174"/>
      <c r="C46" s="174"/>
      <c r="D46" s="173"/>
      <c r="E46" s="173">
        <v>9070087</v>
      </c>
      <c r="F46" s="173">
        <v>1770001131</v>
      </c>
      <c r="G46" s="397" t="s">
        <v>436</v>
      </c>
      <c r="H46" s="262"/>
      <c r="I46" s="354" t="s">
        <v>437</v>
      </c>
      <c r="J46" s="355">
        <v>179768.3</v>
      </c>
      <c r="K46" s="355">
        <v>49795.874000000003</v>
      </c>
      <c r="L46" s="356">
        <f t="shared" ref="L46:L49" si="18">J46-K46</f>
        <v>129972.42599999998</v>
      </c>
      <c r="M46" s="357" t="s">
        <v>435</v>
      </c>
      <c r="N46" s="358">
        <v>3</v>
      </c>
      <c r="O46" s="359">
        <v>1</v>
      </c>
      <c r="P46" s="360" t="s">
        <v>356</v>
      </c>
      <c r="Q46" s="360" t="s">
        <v>357</v>
      </c>
      <c r="R46" s="403" t="s">
        <v>358</v>
      </c>
      <c r="S46" s="366">
        <v>786.6</v>
      </c>
      <c r="T46" s="269" t="s">
        <v>359</v>
      </c>
      <c r="U46" s="270">
        <v>1087.21</v>
      </c>
      <c r="V46" s="271">
        <v>1</v>
      </c>
      <c r="W46" s="271"/>
      <c r="X46" s="271">
        <v>1</v>
      </c>
      <c r="Y46" s="271">
        <v>1</v>
      </c>
      <c r="Z46" s="271"/>
      <c r="AA46" s="272">
        <v>0.75</v>
      </c>
      <c r="AB46" s="269">
        <v>0.85</v>
      </c>
      <c r="AC46" s="273">
        <f t="shared" ref="AC46" si="19">S46*U46*V46*X46*Y46*AA46*AB46</f>
        <v>545189.60857500008</v>
      </c>
      <c r="AD46" s="273">
        <f t="shared" ref="AD46:AD49" si="20">AC46*AK46</f>
        <v>453979.38706040254</v>
      </c>
      <c r="AE46" s="567">
        <f t="shared" ref="AE46:AE48" si="21">AC46-AD46</f>
        <v>91210.221514597535</v>
      </c>
      <c r="AF46" s="274">
        <v>16</v>
      </c>
      <c r="AG46" s="269">
        <v>35</v>
      </c>
      <c r="AH46" s="275">
        <f t="shared" ref="AH46:AH49" si="22">AE46-L46</f>
        <v>-38762.204485402443</v>
      </c>
      <c r="AI46" s="404"/>
      <c r="AJ46" s="405">
        <f t="shared" ref="AJ46:AJ49" si="23">K46/J46</f>
        <v>0.27700030539310883</v>
      </c>
      <c r="AK46" s="406">
        <v>0.8327</v>
      </c>
    </row>
    <row r="47" spans="1:37" ht="13.5" customHeight="1" x14ac:dyDescent="0.2">
      <c r="A47" s="173">
        <v>3</v>
      </c>
      <c r="B47" s="174"/>
      <c r="C47" s="174"/>
      <c r="D47" s="173"/>
      <c r="E47" s="173">
        <v>9070087</v>
      </c>
      <c r="F47" s="173">
        <v>1770001131</v>
      </c>
      <c r="G47" s="397" t="s">
        <v>438</v>
      </c>
      <c r="H47" s="262"/>
      <c r="I47" s="354" t="s">
        <v>439</v>
      </c>
      <c r="J47" s="355">
        <v>11374.9</v>
      </c>
      <c r="K47" s="355">
        <v>2843.7249999999999</v>
      </c>
      <c r="L47" s="356">
        <f t="shared" si="18"/>
        <v>8531.1749999999993</v>
      </c>
      <c r="M47" s="357" t="s">
        <v>422</v>
      </c>
      <c r="N47" s="358">
        <v>23</v>
      </c>
      <c r="O47" s="359">
        <v>1</v>
      </c>
      <c r="P47" s="360" t="s">
        <v>356</v>
      </c>
      <c r="Q47" s="360" t="s">
        <v>357</v>
      </c>
      <c r="R47" s="403" t="s">
        <v>358</v>
      </c>
      <c r="S47" s="366">
        <v>90</v>
      </c>
      <c r="T47" s="269" t="s">
        <v>412</v>
      </c>
      <c r="U47" s="270">
        <v>417.55</v>
      </c>
      <c r="V47" s="271"/>
      <c r="W47" s="271"/>
      <c r="X47" s="271">
        <v>1</v>
      </c>
      <c r="Y47" s="271">
        <v>1</v>
      </c>
      <c r="Z47" s="271"/>
      <c r="AA47" s="272"/>
      <c r="AB47" s="269">
        <v>0.75</v>
      </c>
      <c r="AC47" s="273">
        <f>S47*U47*X47*Y47*AB47</f>
        <v>28184.625</v>
      </c>
      <c r="AD47" s="273">
        <f t="shared" si="20"/>
        <v>4224.8752875</v>
      </c>
      <c r="AE47" s="567">
        <f t="shared" si="21"/>
        <v>23959.749712500001</v>
      </c>
      <c r="AF47" s="274">
        <v>9</v>
      </c>
      <c r="AG47" s="269">
        <v>35</v>
      </c>
      <c r="AH47" s="275">
        <f t="shared" si="22"/>
        <v>15428.574712500002</v>
      </c>
      <c r="AI47" s="404"/>
      <c r="AJ47" s="405">
        <f t="shared" si="23"/>
        <v>0.25</v>
      </c>
      <c r="AK47" s="406">
        <v>0.14990000000000001</v>
      </c>
    </row>
    <row r="48" spans="1:37" ht="13.5" customHeight="1" x14ac:dyDescent="0.2">
      <c r="A48" s="173">
        <v>4</v>
      </c>
      <c r="B48" s="174"/>
      <c r="C48" s="174"/>
      <c r="D48" s="173"/>
      <c r="E48" s="173">
        <v>9070087</v>
      </c>
      <c r="F48" s="173">
        <v>1770001131</v>
      </c>
      <c r="G48" s="373" t="s">
        <v>440</v>
      </c>
      <c r="H48" s="374"/>
      <c r="I48" s="375" t="s">
        <v>441</v>
      </c>
      <c r="J48" s="355">
        <v>25000</v>
      </c>
      <c r="K48" s="355">
        <v>3472.2220000000002</v>
      </c>
      <c r="L48" s="356">
        <f t="shared" si="18"/>
        <v>21527.777999999998</v>
      </c>
      <c r="M48" s="357" t="s">
        <v>442</v>
      </c>
      <c r="N48" s="358">
        <v>1207</v>
      </c>
      <c r="O48" s="359">
        <v>1</v>
      </c>
      <c r="P48" s="360" t="s">
        <v>356</v>
      </c>
      <c r="Q48" s="360" t="s">
        <v>357</v>
      </c>
      <c r="R48" s="403" t="s">
        <v>358</v>
      </c>
      <c r="S48" s="360">
        <v>94.5</v>
      </c>
      <c r="T48" s="269" t="s">
        <v>412</v>
      </c>
      <c r="U48" s="376">
        <v>417.55</v>
      </c>
      <c r="V48" s="271">
        <v>1</v>
      </c>
      <c r="W48" s="271"/>
      <c r="X48" s="271">
        <v>1</v>
      </c>
      <c r="Y48" s="271">
        <v>1</v>
      </c>
      <c r="Z48" s="271"/>
      <c r="AA48" s="272"/>
      <c r="AB48" s="269">
        <v>0.85</v>
      </c>
      <c r="AC48" s="273">
        <f>S48*U48*X48*Y48*AB48</f>
        <v>33539.703750000001</v>
      </c>
      <c r="AD48" s="273">
        <f>AC48*AK48</f>
        <v>9471.6123389999993</v>
      </c>
      <c r="AE48" s="567">
        <f t="shared" si="21"/>
        <v>24068.091411000001</v>
      </c>
      <c r="AF48" s="274">
        <v>15</v>
      </c>
      <c r="AG48" s="269">
        <v>40</v>
      </c>
      <c r="AH48" s="407"/>
      <c r="AI48" s="408"/>
      <c r="AJ48" s="405">
        <f t="shared" si="23"/>
        <v>0.13888888000000002</v>
      </c>
      <c r="AK48" s="406">
        <v>0.28239999999999998</v>
      </c>
    </row>
    <row r="49" spans="1:37" ht="13.5" customHeight="1" x14ac:dyDescent="0.2">
      <c r="A49" s="173">
        <v>5</v>
      </c>
      <c r="B49" s="173"/>
      <c r="C49" s="173"/>
      <c r="D49" s="173"/>
      <c r="E49" s="173">
        <v>9070087</v>
      </c>
      <c r="F49" s="173">
        <v>1770001131</v>
      </c>
      <c r="G49" s="409" t="s">
        <v>443</v>
      </c>
      <c r="H49" s="410"/>
      <c r="I49" s="411" t="s">
        <v>444</v>
      </c>
      <c r="J49" s="412">
        <v>32000</v>
      </c>
      <c r="K49" s="412">
        <v>5333.3329999999996</v>
      </c>
      <c r="L49" s="413">
        <f t="shared" si="18"/>
        <v>26666.667000000001</v>
      </c>
      <c r="M49" s="414" t="s">
        <v>445</v>
      </c>
      <c r="N49" s="415">
        <v>6</v>
      </c>
      <c r="O49" s="416">
        <v>1</v>
      </c>
      <c r="P49" s="417" t="s">
        <v>423</v>
      </c>
      <c r="Q49" s="360" t="s">
        <v>357</v>
      </c>
      <c r="R49" s="403" t="s">
        <v>358</v>
      </c>
      <c r="S49" s="360">
        <v>35.75</v>
      </c>
      <c r="T49" s="269" t="s">
        <v>412</v>
      </c>
      <c r="U49" s="270">
        <v>417.55</v>
      </c>
      <c r="V49" s="271">
        <v>1</v>
      </c>
      <c r="W49" s="271"/>
      <c r="X49" s="271">
        <v>1</v>
      </c>
      <c r="Y49" s="271">
        <v>1</v>
      </c>
      <c r="Z49" s="271"/>
      <c r="AA49" s="272"/>
      <c r="AB49" s="269">
        <v>0.85</v>
      </c>
      <c r="AC49" s="273">
        <f>S49*U49*X49*Y49*AB49</f>
        <v>12688.300625</v>
      </c>
      <c r="AD49" s="273">
        <f t="shared" si="20"/>
        <v>620.20286571993745</v>
      </c>
      <c r="AE49" s="567">
        <f>AC49-AD49</f>
        <v>12068.097759280063</v>
      </c>
      <c r="AF49" s="382">
        <v>15</v>
      </c>
      <c r="AG49" s="269">
        <v>40</v>
      </c>
      <c r="AH49" s="275">
        <f t="shared" si="22"/>
        <v>-14598.569240719939</v>
      </c>
      <c r="AI49" s="404"/>
      <c r="AJ49" s="405">
        <f t="shared" si="23"/>
        <v>0.16666665624999999</v>
      </c>
      <c r="AK49" s="406">
        <v>4.8879899999999997E-2</v>
      </c>
    </row>
    <row r="50" spans="1:37" ht="13.5" customHeight="1" x14ac:dyDescent="0.2">
      <c r="A50" s="418"/>
      <c r="B50" s="418"/>
      <c r="C50" s="418"/>
      <c r="D50" s="418"/>
      <c r="E50" s="418"/>
      <c r="F50" s="418"/>
      <c r="G50" s="419" t="s">
        <v>90</v>
      </c>
      <c r="H50" s="334"/>
      <c r="I50" s="335"/>
      <c r="J50" s="420">
        <f>SUM(J45:J49)</f>
        <v>373168.2</v>
      </c>
      <c r="K50" s="420">
        <f>SUM(K45:K49)</f>
        <v>100777.731</v>
      </c>
      <c r="L50" s="420">
        <f>SUM(L45:L49)</f>
        <v>272390.46899999998</v>
      </c>
      <c r="M50" s="421"/>
      <c r="N50" s="422"/>
      <c r="O50" s="423"/>
      <c r="P50" s="335"/>
      <c r="Q50" s="424"/>
      <c r="R50" s="425"/>
      <c r="S50" s="426"/>
      <c r="T50" s="427"/>
      <c r="U50" s="428"/>
      <c r="V50" s="348"/>
      <c r="W50" s="348"/>
      <c r="X50" s="348"/>
      <c r="Y50" s="348"/>
      <c r="Z50" s="348"/>
      <c r="AA50" s="348"/>
      <c r="AB50" s="429"/>
      <c r="AC50" s="430">
        <f>SUM(AC45:AC49)</f>
        <v>1002690.46634</v>
      </c>
      <c r="AD50" s="430">
        <f>SUM(AD45:AD49)</f>
        <v>788442.91001814546</v>
      </c>
      <c r="AE50" s="568">
        <f>SUM(AE45:AE49)</f>
        <v>214247.55632185462</v>
      </c>
      <c r="AF50" s="431"/>
      <c r="AG50" s="353"/>
      <c r="AH50" s="432">
        <f>AE50-L50</f>
        <v>-58142.912678145367</v>
      </c>
      <c r="AI50" s="433"/>
      <c r="AJ50" s="434"/>
      <c r="AK50" s="353"/>
    </row>
    <row r="51" spans="1:37" ht="13.5" customHeight="1" x14ac:dyDescent="0.2">
      <c r="A51" s="418">
        <v>1</v>
      </c>
      <c r="B51" s="418"/>
      <c r="C51" s="418"/>
      <c r="D51" s="418" t="s">
        <v>486</v>
      </c>
      <c r="E51" s="418">
        <v>9070109</v>
      </c>
      <c r="F51" s="418">
        <v>1770001043</v>
      </c>
      <c r="G51" s="557" t="s">
        <v>487</v>
      </c>
      <c r="H51" s="558"/>
      <c r="I51" s="559" t="s">
        <v>488</v>
      </c>
      <c r="J51" s="560">
        <v>6389600</v>
      </c>
      <c r="K51" s="560">
        <v>6389600</v>
      </c>
      <c r="L51" s="356">
        <f t="shared" ref="L51:L57" si="24">J51-K51</f>
        <v>0</v>
      </c>
      <c r="M51" s="357" t="s">
        <v>435</v>
      </c>
      <c r="N51" s="358">
        <v>2</v>
      </c>
      <c r="O51" s="402">
        <v>1</v>
      </c>
      <c r="P51" s="360" t="s">
        <v>356</v>
      </c>
      <c r="Q51" s="360" t="s">
        <v>357</v>
      </c>
      <c r="R51" s="403" t="s">
        <v>358</v>
      </c>
      <c r="S51" s="360">
        <v>91.68</v>
      </c>
      <c r="T51" s="269" t="s">
        <v>412</v>
      </c>
      <c r="U51" s="270">
        <v>417.55</v>
      </c>
      <c r="V51" s="271"/>
      <c r="W51" s="271"/>
      <c r="X51" s="271"/>
      <c r="Y51" s="271">
        <v>1</v>
      </c>
      <c r="Z51" s="271"/>
      <c r="AA51" s="272">
        <v>1</v>
      </c>
      <c r="AB51" s="269">
        <v>0.75</v>
      </c>
      <c r="AC51" s="273">
        <f>S51*U51*Y51*AA51*AB51</f>
        <v>28710.738000000005</v>
      </c>
      <c r="AD51" s="273">
        <f>AC51*AK51</f>
        <v>28710.738000000005</v>
      </c>
      <c r="AE51" s="567">
        <f t="shared" ref="AE51:AE57" si="25">AC51-AD51</f>
        <v>0</v>
      </c>
      <c r="AF51" s="274">
        <v>0</v>
      </c>
      <c r="AG51" s="269">
        <v>35</v>
      </c>
      <c r="AH51" s="435">
        <f>AE51/2.59-L51</f>
        <v>0</v>
      </c>
      <c r="AI51" s="404"/>
      <c r="AJ51" s="405">
        <f t="shared" ref="AJ51:AJ57" si="26">K51/J51</f>
        <v>1</v>
      </c>
      <c r="AK51" s="406">
        <v>1</v>
      </c>
    </row>
    <row r="52" spans="1:37" ht="13.5" customHeight="1" x14ac:dyDescent="0.2">
      <c r="A52" s="418">
        <v>2</v>
      </c>
      <c r="B52" s="418"/>
      <c r="C52" s="418"/>
      <c r="D52" s="418"/>
      <c r="E52" s="418">
        <v>9070109</v>
      </c>
      <c r="F52" s="418">
        <v>1770001043</v>
      </c>
      <c r="G52" s="260" t="s">
        <v>489</v>
      </c>
      <c r="H52" s="262"/>
      <c r="I52" s="354" t="s">
        <v>490</v>
      </c>
      <c r="J52" s="493">
        <v>10497200</v>
      </c>
      <c r="K52" s="493">
        <v>10497200</v>
      </c>
      <c r="L52" s="356">
        <f t="shared" si="24"/>
        <v>0</v>
      </c>
      <c r="M52" s="357" t="s">
        <v>435</v>
      </c>
      <c r="N52" s="358">
        <v>3</v>
      </c>
      <c r="O52" s="359">
        <v>1</v>
      </c>
      <c r="P52" s="360" t="s">
        <v>356</v>
      </c>
      <c r="Q52" s="360" t="s">
        <v>357</v>
      </c>
      <c r="R52" s="403" t="s">
        <v>358</v>
      </c>
      <c r="S52" s="366">
        <v>145.6</v>
      </c>
      <c r="T52" s="269" t="s">
        <v>412</v>
      </c>
      <c r="U52" s="270">
        <v>417.55</v>
      </c>
      <c r="V52" s="271"/>
      <c r="W52" s="271"/>
      <c r="X52" s="271"/>
      <c r="Y52" s="271">
        <v>1</v>
      </c>
      <c r="Z52" s="271"/>
      <c r="AA52" s="272">
        <v>1.05</v>
      </c>
      <c r="AB52" s="269">
        <v>0.75</v>
      </c>
      <c r="AC52" s="273">
        <f t="shared" ref="AC52:AC56" si="27">S52*U52*Y52*AA52*AB52</f>
        <v>47876.283000000003</v>
      </c>
      <c r="AD52" s="273">
        <f t="shared" ref="AD52:AD57" si="28">AC52*AK52</f>
        <v>40694.840550000001</v>
      </c>
      <c r="AE52" s="567">
        <f t="shared" si="25"/>
        <v>7181.4424500000023</v>
      </c>
      <c r="AF52" s="274">
        <v>5</v>
      </c>
      <c r="AG52" s="269">
        <v>35</v>
      </c>
      <c r="AH52" s="435">
        <f>AE52-L52</f>
        <v>7181.4424500000023</v>
      </c>
      <c r="AI52" s="404"/>
      <c r="AJ52" s="405">
        <f t="shared" si="26"/>
        <v>1</v>
      </c>
      <c r="AK52" s="406">
        <v>0.85</v>
      </c>
    </row>
    <row r="53" spans="1:37" ht="13.5" customHeight="1" x14ac:dyDescent="0.2">
      <c r="A53" s="418">
        <v>3</v>
      </c>
      <c r="B53" s="418"/>
      <c r="C53" s="418"/>
      <c r="D53" s="418"/>
      <c r="E53" s="418">
        <v>9070109</v>
      </c>
      <c r="F53" s="418">
        <v>1770001043</v>
      </c>
      <c r="G53" s="260" t="s">
        <v>491</v>
      </c>
      <c r="H53" s="262"/>
      <c r="I53" s="354" t="s">
        <v>492</v>
      </c>
      <c r="J53" s="493">
        <v>17343200</v>
      </c>
      <c r="K53" s="493">
        <v>5775300</v>
      </c>
      <c r="L53" s="495">
        <f t="shared" si="24"/>
        <v>11567900</v>
      </c>
      <c r="M53" s="357" t="s">
        <v>435</v>
      </c>
      <c r="N53" s="358">
        <v>4</v>
      </c>
      <c r="O53" s="359">
        <v>1</v>
      </c>
      <c r="P53" s="360" t="s">
        <v>356</v>
      </c>
      <c r="Q53" s="360" t="s">
        <v>357</v>
      </c>
      <c r="R53" s="403" t="s">
        <v>358</v>
      </c>
      <c r="S53" s="366">
        <v>112.3</v>
      </c>
      <c r="T53" s="269" t="s">
        <v>412</v>
      </c>
      <c r="U53" s="270">
        <v>417.55</v>
      </c>
      <c r="V53" s="271"/>
      <c r="W53" s="271"/>
      <c r="X53" s="271"/>
      <c r="Y53" s="271">
        <v>1</v>
      </c>
      <c r="Z53" s="271"/>
      <c r="AA53" s="272">
        <v>1</v>
      </c>
      <c r="AB53" s="269">
        <v>0.75</v>
      </c>
      <c r="AC53" s="273">
        <f t="shared" si="27"/>
        <v>35168.14875</v>
      </c>
      <c r="AD53" s="273">
        <f t="shared" si="28"/>
        <v>29892.926437499998</v>
      </c>
      <c r="AE53" s="567">
        <f t="shared" si="25"/>
        <v>5275.2223125000019</v>
      </c>
      <c r="AF53" s="274">
        <v>5</v>
      </c>
      <c r="AG53" s="269">
        <v>35</v>
      </c>
      <c r="AH53" s="435">
        <f>AE53-L53</f>
        <v>-11562624.777687499</v>
      </c>
      <c r="AI53" s="404"/>
      <c r="AJ53" s="405">
        <f t="shared" si="26"/>
        <v>0.33300083029660038</v>
      </c>
      <c r="AK53" s="406">
        <v>0.85</v>
      </c>
    </row>
    <row r="54" spans="1:37" ht="13.5" customHeight="1" x14ac:dyDescent="0.2">
      <c r="A54" s="418">
        <v>4</v>
      </c>
      <c r="B54" s="418"/>
      <c r="C54" s="418"/>
      <c r="D54" s="418"/>
      <c r="E54" s="418">
        <v>9070109</v>
      </c>
      <c r="F54" s="418">
        <v>1770001043</v>
      </c>
      <c r="G54" s="278" t="s">
        <v>493</v>
      </c>
      <c r="H54" s="262"/>
      <c r="I54" s="375" t="s">
        <v>494</v>
      </c>
      <c r="J54" s="493">
        <v>1500000</v>
      </c>
      <c r="K54" s="493">
        <v>295139</v>
      </c>
      <c r="L54" s="356">
        <f t="shared" si="24"/>
        <v>1204861</v>
      </c>
      <c r="M54" s="357" t="s">
        <v>495</v>
      </c>
      <c r="N54" s="358">
        <v>10</v>
      </c>
      <c r="O54" s="359">
        <v>1</v>
      </c>
      <c r="P54" s="360" t="s">
        <v>356</v>
      </c>
      <c r="Q54" s="360" t="s">
        <v>357</v>
      </c>
      <c r="R54" s="403" t="s">
        <v>358</v>
      </c>
      <c r="S54" s="360">
        <v>34.020000000000003</v>
      </c>
      <c r="T54" s="269" t="s">
        <v>412</v>
      </c>
      <c r="U54" s="376">
        <v>417.55</v>
      </c>
      <c r="V54" s="271"/>
      <c r="W54" s="271"/>
      <c r="X54" s="271"/>
      <c r="Y54" s="271">
        <v>1</v>
      </c>
      <c r="Z54" s="271"/>
      <c r="AA54" s="272">
        <v>1</v>
      </c>
      <c r="AB54" s="269">
        <v>0.75</v>
      </c>
      <c r="AC54" s="273">
        <f>S54*U54*Y54*AA54*AB54</f>
        <v>10653.788250000001</v>
      </c>
      <c r="AD54" s="273">
        <f t="shared" si="28"/>
        <v>10014.560955000001</v>
      </c>
      <c r="AE54" s="567">
        <f t="shared" si="25"/>
        <v>639.22729500000059</v>
      </c>
      <c r="AF54" s="274">
        <v>8</v>
      </c>
      <c r="AG54" s="269">
        <v>35</v>
      </c>
      <c r="AH54" s="436"/>
      <c r="AI54" s="408"/>
      <c r="AJ54" s="405">
        <f t="shared" si="26"/>
        <v>0.19675933333333334</v>
      </c>
      <c r="AK54" s="406">
        <v>0.94</v>
      </c>
    </row>
    <row r="55" spans="1:37" ht="13.5" customHeight="1" x14ac:dyDescent="0.2">
      <c r="A55" s="418">
        <v>5</v>
      </c>
      <c r="B55" s="418"/>
      <c r="C55" s="418"/>
      <c r="D55" s="418"/>
      <c r="E55" s="418">
        <v>9070109</v>
      </c>
      <c r="F55" s="418">
        <v>1770001043</v>
      </c>
      <c r="G55" s="561" t="s">
        <v>496</v>
      </c>
      <c r="H55" s="558"/>
      <c r="I55" s="562" t="s">
        <v>497</v>
      </c>
      <c r="J55" s="560">
        <v>3423000</v>
      </c>
      <c r="K55" s="560">
        <v>3423000</v>
      </c>
      <c r="L55" s="356">
        <f t="shared" si="24"/>
        <v>0</v>
      </c>
      <c r="M55" s="380" t="s">
        <v>498</v>
      </c>
      <c r="N55" s="381">
        <v>4</v>
      </c>
      <c r="O55" s="359">
        <v>1</v>
      </c>
      <c r="P55" s="360" t="s">
        <v>356</v>
      </c>
      <c r="Q55" s="360" t="s">
        <v>357</v>
      </c>
      <c r="R55" s="403" t="s">
        <v>358</v>
      </c>
      <c r="S55" s="360">
        <v>87.56</v>
      </c>
      <c r="T55" s="269" t="s">
        <v>412</v>
      </c>
      <c r="U55" s="270">
        <v>417.55</v>
      </c>
      <c r="V55" s="271"/>
      <c r="W55" s="271"/>
      <c r="X55" s="271"/>
      <c r="Y55" s="271">
        <v>1</v>
      </c>
      <c r="Z55" s="271"/>
      <c r="AA55" s="272">
        <v>1</v>
      </c>
      <c r="AB55" s="269">
        <v>0.75</v>
      </c>
      <c r="AC55" s="273">
        <f t="shared" si="27"/>
        <v>27420.5085</v>
      </c>
      <c r="AD55" s="273">
        <f t="shared" si="28"/>
        <v>27420.5085</v>
      </c>
      <c r="AE55" s="567">
        <f t="shared" si="25"/>
        <v>0</v>
      </c>
      <c r="AF55" s="382">
        <v>5</v>
      </c>
      <c r="AG55" s="269">
        <v>35</v>
      </c>
      <c r="AH55" s="435">
        <f>AE55-L55</f>
        <v>0</v>
      </c>
      <c r="AI55" s="404"/>
      <c r="AJ55" s="405">
        <f t="shared" si="26"/>
        <v>1</v>
      </c>
      <c r="AK55" s="406">
        <v>1</v>
      </c>
    </row>
    <row r="56" spans="1:37" ht="13.5" customHeight="1" x14ac:dyDescent="0.2">
      <c r="A56" s="418">
        <v>6</v>
      </c>
      <c r="B56" s="418"/>
      <c r="C56" s="418"/>
      <c r="D56" s="418"/>
      <c r="E56" s="418">
        <v>9070109</v>
      </c>
      <c r="F56" s="418">
        <v>1770001043</v>
      </c>
      <c r="G56" s="561" t="s">
        <v>499</v>
      </c>
      <c r="H56" s="558"/>
      <c r="I56" s="562" t="s">
        <v>500</v>
      </c>
      <c r="J56" s="560">
        <v>6389600</v>
      </c>
      <c r="K56" s="560">
        <v>6389600</v>
      </c>
      <c r="L56" s="356">
        <f t="shared" si="24"/>
        <v>0</v>
      </c>
      <c r="M56" s="380" t="s">
        <v>501</v>
      </c>
      <c r="N56" s="381">
        <v>1</v>
      </c>
      <c r="O56" s="359">
        <v>1</v>
      </c>
      <c r="P56" s="437" t="s">
        <v>356</v>
      </c>
      <c r="Q56" s="438" t="s">
        <v>357</v>
      </c>
      <c r="R56" s="403" t="s">
        <v>358</v>
      </c>
      <c r="S56" s="398">
        <v>48</v>
      </c>
      <c r="T56" s="439" t="s">
        <v>502</v>
      </c>
      <c r="U56" s="440">
        <v>417.55</v>
      </c>
      <c r="V56" s="271"/>
      <c r="W56" s="271"/>
      <c r="X56" s="271"/>
      <c r="Y56" s="271">
        <v>1</v>
      </c>
      <c r="Z56" s="271"/>
      <c r="AA56" s="272">
        <v>1</v>
      </c>
      <c r="AB56" s="269">
        <v>0.75</v>
      </c>
      <c r="AC56" s="273">
        <f t="shared" si="27"/>
        <v>15031.800000000001</v>
      </c>
      <c r="AD56" s="273">
        <f t="shared" si="28"/>
        <v>15031.800000000001</v>
      </c>
      <c r="AE56" s="567">
        <f t="shared" si="25"/>
        <v>0</v>
      </c>
      <c r="AF56" s="382">
        <v>0</v>
      </c>
      <c r="AG56" s="439">
        <v>35</v>
      </c>
      <c r="AH56" s="435"/>
      <c r="AI56" s="404"/>
      <c r="AJ56" s="405">
        <f t="shared" si="26"/>
        <v>1</v>
      </c>
      <c r="AK56" s="406">
        <v>1</v>
      </c>
    </row>
    <row r="57" spans="1:37" ht="13.5" customHeight="1" x14ac:dyDescent="0.2">
      <c r="A57" s="418">
        <v>7</v>
      </c>
      <c r="B57" s="418"/>
      <c r="C57" s="418"/>
      <c r="D57" s="418"/>
      <c r="E57" s="418">
        <v>9070109</v>
      </c>
      <c r="F57" s="418">
        <v>1770001043</v>
      </c>
      <c r="G57" s="278" t="s">
        <v>448</v>
      </c>
      <c r="H57" s="262"/>
      <c r="I57" s="375" t="s">
        <v>492</v>
      </c>
      <c r="J57" s="493">
        <v>340500</v>
      </c>
      <c r="K57" s="493">
        <v>340500</v>
      </c>
      <c r="L57" s="356">
        <f t="shared" si="24"/>
        <v>0</v>
      </c>
      <c r="M57" s="380" t="s">
        <v>448</v>
      </c>
      <c r="N57" s="381">
        <v>5</v>
      </c>
      <c r="O57" s="359">
        <v>1</v>
      </c>
      <c r="P57" s="437"/>
      <c r="Q57" s="438" t="s">
        <v>503</v>
      </c>
      <c r="R57" s="403" t="s">
        <v>358</v>
      </c>
      <c r="S57" s="398">
        <v>326.48</v>
      </c>
      <c r="T57" s="439"/>
      <c r="U57" s="440">
        <v>6.94</v>
      </c>
      <c r="V57" s="271"/>
      <c r="W57" s="271"/>
      <c r="X57" s="271"/>
      <c r="Y57" s="271"/>
      <c r="Z57" s="271"/>
      <c r="AA57" s="272"/>
      <c r="AB57" s="269"/>
      <c r="AC57" s="273">
        <f>S57*U57</f>
        <v>2265.7712000000001</v>
      </c>
      <c r="AD57" s="273">
        <f t="shared" si="28"/>
        <v>1839.5592453392003</v>
      </c>
      <c r="AE57" s="567">
        <f t="shared" si="25"/>
        <v>426.21195466079985</v>
      </c>
      <c r="AF57" s="382">
        <v>2</v>
      </c>
      <c r="AG57" s="439">
        <v>8</v>
      </c>
      <c r="AH57" s="435"/>
      <c r="AI57" s="404"/>
      <c r="AJ57" s="405">
        <f t="shared" si="26"/>
        <v>1</v>
      </c>
      <c r="AK57" s="406">
        <v>0.81189100000000003</v>
      </c>
    </row>
    <row r="58" spans="1:37" ht="13.5" customHeight="1" x14ac:dyDescent="0.2">
      <c r="A58" s="418"/>
      <c r="B58" s="418"/>
      <c r="C58" s="418"/>
      <c r="D58" s="418"/>
      <c r="E58" s="418"/>
      <c r="F58" s="418"/>
      <c r="G58" s="441" t="s">
        <v>90</v>
      </c>
      <c r="H58" s="387"/>
      <c r="I58" s="388"/>
      <c r="J58" s="442">
        <f>SUM(J51:J55)</f>
        <v>39153000</v>
      </c>
      <c r="K58" s="442">
        <f>SUM(K51:K55)</f>
        <v>26380239</v>
      </c>
      <c r="L58" s="442">
        <f>SUM(L51:L57)</f>
        <v>12772761</v>
      </c>
      <c r="M58" s="389"/>
      <c r="N58" s="390"/>
      <c r="O58" s="391"/>
      <c r="P58" s="392"/>
      <c r="Q58" s="335"/>
      <c r="R58" s="393"/>
      <c r="S58" s="394"/>
      <c r="T58" s="395"/>
      <c r="U58" s="346"/>
      <c r="V58" s="347"/>
      <c r="W58" s="347"/>
      <c r="X58" s="347"/>
      <c r="Y58" s="347"/>
      <c r="Z58" s="347"/>
      <c r="AA58" s="348"/>
      <c r="AB58" s="349"/>
      <c r="AC58" s="350">
        <f>SUM(AC51:AC57)</f>
        <v>167127.03769999999</v>
      </c>
      <c r="AD58" s="350">
        <f>SUM(AD51:AD57)</f>
        <v>153604.93368783916</v>
      </c>
      <c r="AE58" s="566">
        <f>SUM(AE51:AE57)</f>
        <v>13522.104012160804</v>
      </c>
      <c r="AF58" s="351"/>
      <c r="AG58" s="352"/>
      <c r="AH58" s="443">
        <f>AE58-L58</f>
        <v>-12759238.895987839</v>
      </c>
      <c r="AI58" s="498"/>
      <c r="AJ58" s="434"/>
      <c r="AK58" s="353">
        <v>81.19</v>
      </c>
    </row>
    <row r="59" spans="1:37" s="449" customFormat="1" ht="13.5" customHeight="1" x14ac:dyDescent="0.2">
      <c r="A59" s="123"/>
      <c r="B59" s="444"/>
      <c r="C59" s="444"/>
      <c r="D59" s="123"/>
      <c r="E59" s="123"/>
      <c r="F59" s="123"/>
      <c r="G59" s="445" t="s">
        <v>447</v>
      </c>
      <c r="H59" s="123"/>
      <c r="I59" s="123"/>
      <c r="J59" s="494">
        <f>J50+J44+J33+J41+J58</f>
        <v>187646198.48999998</v>
      </c>
      <c r="K59" s="446">
        <f>K50+K44+K33+K41+K58</f>
        <v>86241265.990999997</v>
      </c>
      <c r="L59" s="446">
        <f>L50+L44+L33+L41+L58</f>
        <v>101404932.49900001</v>
      </c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447">
        <f>AC50+AC44+AC41+AC33+AC58</f>
        <v>3187307.2465367997</v>
      </c>
      <c r="AD59" s="447">
        <f>AD50+AD44+AD41+AD33+AD58</f>
        <v>1632239.5222193594</v>
      </c>
      <c r="AE59" s="448">
        <f>AE50+AE44+AE41+AE33+AE58</f>
        <v>340808696.57678342</v>
      </c>
      <c r="AF59" s="123"/>
      <c r="AG59" s="123"/>
      <c r="AH59" s="448">
        <f>AH50+AH44+AH41+AH33+AH58</f>
        <v>239403764.07778347</v>
      </c>
      <c r="AI59" s="499"/>
      <c r="AJ59" s="123"/>
      <c r="AK59" s="123"/>
    </row>
    <row r="60" spans="1:37" ht="13.5" customHeight="1" x14ac:dyDescent="0.2">
      <c r="A60" s="2">
        <v>1</v>
      </c>
      <c r="B60" s="450" t="s">
        <v>83</v>
      </c>
      <c r="C60" s="451"/>
      <c r="D60" s="173" t="s">
        <v>351</v>
      </c>
      <c r="E60" s="173">
        <v>9070052</v>
      </c>
      <c r="F60" s="173">
        <v>1770001007</v>
      </c>
      <c r="G60" s="373" t="s">
        <v>560</v>
      </c>
      <c r="H60" s="452"/>
      <c r="I60" s="453">
        <v>37864</v>
      </c>
      <c r="J60" s="454">
        <v>5198.3999999999996</v>
      </c>
      <c r="K60" s="454">
        <v>5198.3999999999996</v>
      </c>
      <c r="L60" s="455">
        <f t="shared" ref="L60:L61" si="29">J60-K60</f>
        <v>0</v>
      </c>
      <c r="M60" s="380" t="s">
        <v>449</v>
      </c>
      <c r="N60" s="456">
        <v>12</v>
      </c>
      <c r="O60" s="457">
        <v>1</v>
      </c>
      <c r="P60" s="458" t="s">
        <v>450</v>
      </c>
      <c r="Q60" s="582" t="s">
        <v>405</v>
      </c>
      <c r="R60" s="582" t="s">
        <v>358</v>
      </c>
      <c r="S60" s="459">
        <v>1500</v>
      </c>
      <c r="T60" s="460"/>
      <c r="U60" s="461">
        <v>6.94</v>
      </c>
      <c r="V60" s="331">
        <v>1</v>
      </c>
      <c r="W60" s="331">
        <v>1</v>
      </c>
      <c r="X60" s="331">
        <v>1</v>
      </c>
      <c r="Y60" s="331">
        <v>1</v>
      </c>
      <c r="Z60" s="331">
        <v>1</v>
      </c>
      <c r="AA60" s="462">
        <v>0.75</v>
      </c>
      <c r="AB60" s="66">
        <v>1</v>
      </c>
      <c r="AC60" s="551">
        <f>S60*U60*AA60</f>
        <v>7807.5</v>
      </c>
      <c r="AD60" s="551">
        <v>2429</v>
      </c>
      <c r="AE60" s="569">
        <f t="shared" ref="AE60:AE61" si="30">AC60-AD60</f>
        <v>5378.5</v>
      </c>
      <c r="AF60" s="66">
        <v>5</v>
      </c>
      <c r="AG60" s="66">
        <v>35</v>
      </c>
      <c r="AH60" s="463">
        <f>AE60-L60</f>
        <v>5378.5</v>
      </c>
      <c r="AI60" s="404"/>
      <c r="AJ60" s="405">
        <f>K60/J60</f>
        <v>1</v>
      </c>
      <c r="AK60" s="406" t="e">
        <f>[2]элэгдэл!K223</f>
        <v>#REF!</v>
      </c>
    </row>
    <row r="61" spans="1:37" ht="13.5" customHeight="1" x14ac:dyDescent="0.2">
      <c r="A61" s="173">
        <v>2</v>
      </c>
      <c r="B61" s="174"/>
      <c r="C61" s="174"/>
      <c r="D61" s="173"/>
      <c r="E61" s="173">
        <v>9070052</v>
      </c>
      <c r="F61" s="173">
        <v>1770001007</v>
      </c>
      <c r="G61" s="373" t="s">
        <v>406</v>
      </c>
      <c r="H61" s="410"/>
      <c r="I61" s="464">
        <v>41575</v>
      </c>
      <c r="J61" s="465">
        <v>2800</v>
      </c>
      <c r="K61" s="465">
        <v>1808.3</v>
      </c>
      <c r="L61" s="466">
        <f t="shared" si="29"/>
        <v>991.7</v>
      </c>
      <c r="M61" s="380" t="s">
        <v>452</v>
      </c>
      <c r="N61" s="467">
        <v>9</v>
      </c>
      <c r="O61" s="359">
        <v>1</v>
      </c>
      <c r="P61" s="468" t="s">
        <v>450</v>
      </c>
      <c r="Q61" s="469" t="s">
        <v>405</v>
      </c>
      <c r="R61" s="582" t="s">
        <v>358</v>
      </c>
      <c r="S61" s="470">
        <v>2240</v>
      </c>
      <c r="T61" s="471"/>
      <c r="U61" s="461">
        <v>6.94</v>
      </c>
      <c r="V61" s="331">
        <v>1</v>
      </c>
      <c r="W61" s="331">
        <v>1</v>
      </c>
      <c r="X61" s="331">
        <v>1</v>
      </c>
      <c r="Y61" s="331">
        <v>1</v>
      </c>
      <c r="Z61" s="331">
        <v>1</v>
      </c>
      <c r="AA61" s="272">
        <v>0.75</v>
      </c>
      <c r="AB61" s="269">
        <v>1</v>
      </c>
      <c r="AC61" s="551">
        <f>S61*U61*AA61</f>
        <v>11659.2</v>
      </c>
      <c r="AD61" s="551">
        <v>777.28</v>
      </c>
      <c r="AE61" s="564">
        <f t="shared" si="30"/>
        <v>10881.92</v>
      </c>
      <c r="AF61" s="269">
        <v>11</v>
      </c>
      <c r="AG61" s="269">
        <v>25</v>
      </c>
      <c r="AH61" s="463">
        <f>AE61-L61</f>
        <v>9890.2199999999993</v>
      </c>
      <c r="AI61" s="496"/>
      <c r="AJ61" s="505">
        <f>K61/J61</f>
        <v>0.64582142857142855</v>
      </c>
      <c r="AK61" s="506">
        <f>AJ61</f>
        <v>0.64582142857142855</v>
      </c>
    </row>
    <row r="62" spans="1:37" ht="13.5" customHeight="1" x14ac:dyDescent="0.2">
      <c r="A62" s="173"/>
      <c r="B62" s="615" t="s">
        <v>453</v>
      </c>
      <c r="C62" s="616"/>
      <c r="D62" s="267"/>
      <c r="E62" s="267"/>
      <c r="F62" s="267"/>
      <c r="G62" s="472" t="s">
        <v>94</v>
      </c>
      <c r="H62" s="334"/>
      <c r="I62" s="473"/>
      <c r="J62" s="350">
        <f>SUM(J60:J61)</f>
        <v>7998.4</v>
      </c>
      <c r="K62" s="350">
        <f>SUM(K60:K61)</f>
        <v>7006.7</v>
      </c>
      <c r="L62" s="350">
        <f>SUM(L60:L61)</f>
        <v>991.7</v>
      </c>
      <c r="M62" s="474"/>
      <c r="N62" s="475"/>
      <c r="O62" s="423"/>
      <c r="P62" s="473"/>
      <c r="Q62" s="473"/>
      <c r="R62" s="473"/>
      <c r="S62" s="473"/>
      <c r="T62" s="476"/>
      <c r="U62" s="477"/>
      <c r="V62" s="347"/>
      <c r="W62" s="347"/>
      <c r="X62" s="347"/>
      <c r="Y62" s="347"/>
      <c r="Z62" s="347"/>
      <c r="AA62" s="347"/>
      <c r="AB62" s="349"/>
      <c r="AC62" s="550">
        <f>SUM(AC60:AC61)</f>
        <v>19466.7</v>
      </c>
      <c r="AD62" s="550">
        <f>SUM(AD60:AD61)</f>
        <v>3206.2799999999997</v>
      </c>
      <c r="AE62" s="565">
        <v>16260420</v>
      </c>
      <c r="AF62" s="351"/>
      <c r="AG62" s="349"/>
      <c r="AH62" s="401">
        <f>SUM(AH60:AH61)</f>
        <v>15268.72</v>
      </c>
      <c r="AI62" s="498"/>
      <c r="AJ62" s="507"/>
      <c r="AK62" s="508"/>
    </row>
    <row r="63" spans="1:37" ht="24" customHeight="1" x14ac:dyDescent="0.2">
      <c r="A63" s="173">
        <v>1</v>
      </c>
      <c r="B63" s="617" t="s">
        <v>84</v>
      </c>
      <c r="C63" s="618"/>
      <c r="D63" s="173" t="s">
        <v>408</v>
      </c>
      <c r="E63" s="173">
        <v>9070079</v>
      </c>
      <c r="F63" s="173">
        <v>1770002007</v>
      </c>
      <c r="G63" s="373" t="s">
        <v>448</v>
      </c>
      <c r="H63" s="326"/>
      <c r="I63" s="582" t="s">
        <v>403</v>
      </c>
      <c r="J63" s="478">
        <v>1355560</v>
      </c>
      <c r="K63" s="575">
        <v>203333</v>
      </c>
      <c r="L63" s="574">
        <f t="shared" ref="L63:L64" si="31">J63-K63</f>
        <v>1152227</v>
      </c>
      <c r="M63" s="479" t="s">
        <v>82</v>
      </c>
      <c r="N63" s="480">
        <v>553</v>
      </c>
      <c r="O63" s="481">
        <v>10</v>
      </c>
      <c r="P63" s="482" t="s">
        <v>404</v>
      </c>
      <c r="Q63" s="483" t="s">
        <v>405</v>
      </c>
      <c r="R63" s="582" t="s">
        <v>358</v>
      </c>
      <c r="S63" s="267">
        <v>660</v>
      </c>
      <c r="T63" s="484" t="s">
        <v>80</v>
      </c>
      <c r="U63" s="485">
        <v>25.42</v>
      </c>
      <c r="V63" s="66">
        <v>660</v>
      </c>
      <c r="W63" s="66"/>
      <c r="X63" s="66"/>
      <c r="Y63" s="66">
        <v>0.75</v>
      </c>
      <c r="Z63" s="66"/>
      <c r="AA63" s="331"/>
      <c r="AB63" s="66"/>
      <c r="AC63" s="551">
        <f>S63*U63*Y63</f>
        <v>12582.900000000001</v>
      </c>
      <c r="AD63" s="551">
        <v>8388.6</v>
      </c>
      <c r="AE63" s="569">
        <f t="shared" ref="AE63:AE64" si="32">AC63-AD63</f>
        <v>4194.3000000000011</v>
      </c>
      <c r="AF63" s="332" t="e">
        <f>'[1]Т-үлд'!AE97</f>
        <v>#REF!</v>
      </c>
      <c r="AG63" s="66">
        <v>15</v>
      </c>
      <c r="AH63" s="275">
        <f>AE63-L63</f>
        <v>-1148032.7</v>
      </c>
      <c r="AI63" s="500"/>
      <c r="AJ63" s="405">
        <f>K63/J63</f>
        <v>0.14999926229750066</v>
      </c>
      <c r="AK63" s="259"/>
    </row>
    <row r="64" spans="1:37" ht="13.5" customHeight="1" x14ac:dyDescent="0.2">
      <c r="A64" s="173"/>
      <c r="B64" s="629"/>
      <c r="C64" s="630"/>
      <c r="D64" s="173"/>
      <c r="E64" s="173"/>
      <c r="F64" s="173"/>
      <c r="G64" s="373" t="s">
        <v>451</v>
      </c>
      <c r="H64" s="326"/>
      <c r="I64" s="582" t="s">
        <v>407</v>
      </c>
      <c r="J64" s="486">
        <v>5000</v>
      </c>
      <c r="K64" s="486">
        <v>500</v>
      </c>
      <c r="L64" s="487">
        <f t="shared" si="31"/>
        <v>4500</v>
      </c>
      <c r="M64" s="487"/>
      <c r="N64" s="488">
        <v>553</v>
      </c>
      <c r="O64" s="487">
        <v>10</v>
      </c>
      <c r="P64" s="482" t="s">
        <v>404</v>
      </c>
      <c r="Q64" s="483" t="s">
        <v>405</v>
      </c>
      <c r="R64" s="582" t="s">
        <v>358</v>
      </c>
      <c r="S64" s="488">
        <v>28</v>
      </c>
      <c r="T64" s="484" t="s">
        <v>80</v>
      </c>
      <c r="U64" s="485">
        <v>25.42</v>
      </c>
      <c r="V64" s="66">
        <v>28</v>
      </c>
      <c r="W64" s="330"/>
      <c r="X64" s="330"/>
      <c r="Y64" s="66">
        <v>0.75</v>
      </c>
      <c r="Z64" s="66"/>
      <c r="AA64" s="331"/>
      <c r="AB64" s="66"/>
      <c r="AC64" s="551">
        <f>S64*U64*Y64</f>
        <v>533.81999999999994</v>
      </c>
      <c r="AD64" s="551">
        <v>142.35</v>
      </c>
      <c r="AE64" s="569">
        <f t="shared" si="32"/>
        <v>391.46999999999991</v>
      </c>
      <c r="AF64" s="332" t="e">
        <f>'[1]Т-үлд'!AF97</f>
        <v>#REF!</v>
      </c>
      <c r="AG64" s="66">
        <v>15</v>
      </c>
      <c r="AH64" s="275">
        <f>AE64-L64</f>
        <v>-4108.53</v>
      </c>
      <c r="AI64" s="500"/>
      <c r="AJ64" s="405"/>
      <c r="AK64" s="259"/>
    </row>
    <row r="65" spans="1:37" ht="23.25" customHeight="1" x14ac:dyDescent="0.2">
      <c r="A65" s="173"/>
      <c r="B65" s="619" t="s">
        <v>454</v>
      </c>
      <c r="C65" s="620"/>
      <c r="D65" s="173" t="s">
        <v>408</v>
      </c>
      <c r="E65" s="173"/>
      <c r="F65" s="173"/>
      <c r="G65" s="489" t="s">
        <v>19</v>
      </c>
      <c r="H65" s="490"/>
      <c r="I65" s="491"/>
      <c r="J65" s="492">
        <f>SUM(J63:J64)</f>
        <v>1360560</v>
      </c>
      <c r="K65" s="492">
        <f t="shared" ref="K65:X65" si="33">SUM(K63:K64)</f>
        <v>203833</v>
      </c>
      <c r="L65" s="492">
        <f t="shared" si="33"/>
        <v>1156727</v>
      </c>
      <c r="M65" s="492">
        <f t="shared" si="33"/>
        <v>0</v>
      </c>
      <c r="N65" s="492">
        <f t="shared" si="33"/>
        <v>1106</v>
      </c>
      <c r="O65" s="492">
        <f t="shared" si="33"/>
        <v>20</v>
      </c>
      <c r="P65" s="492">
        <f t="shared" si="33"/>
        <v>0</v>
      </c>
      <c r="Q65" s="492">
        <f t="shared" si="33"/>
        <v>0</v>
      </c>
      <c r="R65" s="492">
        <f t="shared" si="33"/>
        <v>0</v>
      </c>
      <c r="S65" s="492">
        <f t="shared" si="33"/>
        <v>688</v>
      </c>
      <c r="T65" s="492">
        <f t="shared" si="33"/>
        <v>0</v>
      </c>
      <c r="U65" s="492">
        <f t="shared" si="33"/>
        <v>50.84</v>
      </c>
      <c r="V65" s="492">
        <f t="shared" si="33"/>
        <v>688</v>
      </c>
      <c r="W65" s="492">
        <f t="shared" si="33"/>
        <v>0</v>
      </c>
      <c r="X65" s="492">
        <f t="shared" si="33"/>
        <v>0</v>
      </c>
      <c r="Y65" s="492">
        <v>0</v>
      </c>
      <c r="Z65" s="492">
        <f t="shared" ref="Z65:AH65" si="34">SUM(Z63:Z64)</f>
        <v>0</v>
      </c>
      <c r="AA65" s="492">
        <f t="shared" si="34"/>
        <v>0</v>
      </c>
      <c r="AB65" s="492">
        <f t="shared" si="34"/>
        <v>0</v>
      </c>
      <c r="AC65" s="552">
        <f t="shared" si="34"/>
        <v>13116.720000000001</v>
      </c>
      <c r="AD65" s="552">
        <f t="shared" si="34"/>
        <v>8530.9500000000007</v>
      </c>
      <c r="AE65" s="552">
        <f>SUM(AE63:AE64)</f>
        <v>4585.7700000000013</v>
      </c>
      <c r="AF65" s="492" t="e">
        <f t="shared" si="34"/>
        <v>#REF!</v>
      </c>
      <c r="AG65" s="492">
        <f t="shared" si="34"/>
        <v>30</v>
      </c>
      <c r="AH65" s="492">
        <f t="shared" si="34"/>
        <v>-1152141.23</v>
      </c>
      <c r="AI65" s="501"/>
      <c r="AJ65" s="509"/>
      <c r="AK65" s="510"/>
    </row>
    <row r="66" spans="1:37" ht="10.5" customHeight="1" x14ac:dyDescent="0.2"/>
    <row r="67" spans="1:37" ht="10.5" customHeight="1" x14ac:dyDescent="0.2">
      <c r="B67" s="250" t="s">
        <v>113</v>
      </c>
    </row>
    <row r="68" spans="1:37" ht="10.5" customHeight="1" x14ac:dyDescent="0.2"/>
    <row r="69" spans="1:37" ht="10.5" customHeight="1" x14ac:dyDescent="0.2"/>
    <row r="70" spans="1:37" ht="10.5" customHeight="1" x14ac:dyDescent="0.2">
      <c r="A70" s="173">
        <v>1</v>
      </c>
      <c r="B70" s="174"/>
      <c r="C70" s="174"/>
      <c r="D70" s="173" t="s">
        <v>351</v>
      </c>
      <c r="E70" s="173">
        <v>9070079</v>
      </c>
      <c r="F70" s="173">
        <v>1770002007</v>
      </c>
      <c r="G70" s="174" t="s">
        <v>542</v>
      </c>
      <c r="H70" s="173"/>
      <c r="I70" s="173">
        <v>2014</v>
      </c>
      <c r="J70" s="173">
        <v>18000000</v>
      </c>
      <c r="K70" s="173">
        <v>3900000</v>
      </c>
      <c r="L70" s="173">
        <f>J70-K70</f>
        <v>14100000</v>
      </c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3"/>
      <c r="AD70" s="13"/>
      <c r="AE70" s="13">
        <v>18000000</v>
      </c>
      <c r="AF70" s="173"/>
      <c r="AG70" s="173"/>
      <c r="AH70" s="13"/>
      <c r="AI70" s="173"/>
      <c r="AJ70" s="173"/>
      <c r="AK70" s="173"/>
    </row>
    <row r="71" spans="1:37" ht="10.5" customHeight="1" x14ac:dyDescent="0.2">
      <c r="A71" s="173">
        <v>2</v>
      </c>
      <c r="B71" s="174"/>
      <c r="C71" s="174"/>
      <c r="D71" s="173" t="s">
        <v>351</v>
      </c>
      <c r="E71" s="173">
        <v>9070079</v>
      </c>
      <c r="F71" s="173">
        <v>1770002007</v>
      </c>
      <c r="G71" s="174" t="s">
        <v>542</v>
      </c>
      <c r="H71" s="173"/>
      <c r="I71" s="173">
        <v>2011</v>
      </c>
      <c r="J71" s="173">
        <v>9100000</v>
      </c>
      <c r="K71" s="173">
        <v>1023750</v>
      </c>
      <c r="L71" s="173">
        <f t="shared" ref="L71:L79" si="35">J71-K71</f>
        <v>8076250</v>
      </c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3"/>
      <c r="AD71" s="13"/>
      <c r="AE71" s="13">
        <v>9100000</v>
      </c>
      <c r="AF71" s="173"/>
      <c r="AG71" s="173"/>
      <c r="AH71" s="13"/>
      <c r="AI71" s="173"/>
      <c r="AJ71" s="173"/>
      <c r="AK71" s="173"/>
    </row>
    <row r="72" spans="1:37" ht="10.5" customHeight="1" x14ac:dyDescent="0.2">
      <c r="A72" s="173">
        <v>3</v>
      </c>
      <c r="B72" s="174"/>
      <c r="C72" s="174"/>
      <c r="D72" s="173" t="s">
        <v>351</v>
      </c>
      <c r="E72" s="173">
        <v>9070079</v>
      </c>
      <c r="F72" s="173">
        <v>1770002007</v>
      </c>
      <c r="G72" s="174" t="s">
        <v>542</v>
      </c>
      <c r="H72" s="173"/>
      <c r="I72" s="173">
        <v>2014</v>
      </c>
      <c r="J72" s="173">
        <v>20000000</v>
      </c>
      <c r="K72" s="173">
        <v>4333333</v>
      </c>
      <c r="L72" s="173">
        <f t="shared" si="35"/>
        <v>15666667</v>
      </c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3"/>
      <c r="AD72" s="13"/>
      <c r="AE72" s="13">
        <v>20000000</v>
      </c>
      <c r="AF72" s="173"/>
      <c r="AG72" s="173"/>
      <c r="AH72" s="13"/>
      <c r="AI72" s="173"/>
      <c r="AJ72" s="173"/>
      <c r="AK72" s="173"/>
    </row>
    <row r="73" spans="1:37" ht="10.5" customHeight="1" x14ac:dyDescent="0.2">
      <c r="A73" s="173">
        <v>4</v>
      </c>
      <c r="B73" s="174"/>
      <c r="C73" s="174"/>
      <c r="D73" s="173" t="s">
        <v>351</v>
      </c>
      <c r="E73" s="173">
        <v>9070079</v>
      </c>
      <c r="F73" s="173">
        <v>1770002007</v>
      </c>
      <c r="G73" s="174" t="s">
        <v>543</v>
      </c>
      <c r="H73" s="173"/>
      <c r="I73" s="173">
        <v>2012</v>
      </c>
      <c r="J73" s="173">
        <v>16486164</v>
      </c>
      <c r="K73" s="173">
        <v>5358003</v>
      </c>
      <c r="L73" s="173">
        <f t="shared" si="35"/>
        <v>11128161</v>
      </c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3"/>
      <c r="AD73" s="13"/>
      <c r="AE73" s="13">
        <v>16486164</v>
      </c>
      <c r="AF73" s="173"/>
      <c r="AG73" s="173"/>
      <c r="AH73" s="13"/>
      <c r="AI73" s="173"/>
      <c r="AJ73" s="173"/>
      <c r="AK73" s="173"/>
    </row>
    <row r="74" spans="1:37" ht="10.5" customHeight="1" x14ac:dyDescent="0.2">
      <c r="A74" s="173">
        <v>5</v>
      </c>
      <c r="B74" s="174"/>
      <c r="C74" s="174"/>
      <c r="D74" s="173" t="s">
        <v>351</v>
      </c>
      <c r="E74" s="173">
        <v>9070079</v>
      </c>
      <c r="F74" s="173">
        <v>1770002007</v>
      </c>
      <c r="G74" s="174" t="s">
        <v>544</v>
      </c>
      <c r="H74" s="173"/>
      <c r="I74" s="173">
        <v>2012</v>
      </c>
      <c r="J74" s="173">
        <v>3637500</v>
      </c>
      <c r="K74" s="173">
        <v>409218</v>
      </c>
      <c r="L74" s="173">
        <f t="shared" si="35"/>
        <v>3228282</v>
      </c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3"/>
      <c r="AD74" s="13"/>
      <c r="AE74" s="13">
        <v>3637500</v>
      </c>
      <c r="AF74" s="173"/>
      <c r="AG74" s="173"/>
      <c r="AH74" s="13"/>
      <c r="AI74" s="173"/>
      <c r="AJ74" s="173"/>
      <c r="AK74" s="173"/>
    </row>
    <row r="75" spans="1:37" ht="10.5" customHeight="1" x14ac:dyDescent="0.2">
      <c r="A75" s="173">
        <v>6</v>
      </c>
      <c r="B75" s="174"/>
      <c r="C75" s="174"/>
      <c r="D75" s="173" t="s">
        <v>351</v>
      </c>
      <c r="E75" s="173">
        <v>9070079</v>
      </c>
      <c r="F75" s="173">
        <v>1770002007</v>
      </c>
      <c r="G75" s="174" t="s">
        <v>545</v>
      </c>
      <c r="H75" s="173"/>
      <c r="I75" s="173">
        <v>2009</v>
      </c>
      <c r="J75" s="173">
        <v>2943750</v>
      </c>
      <c r="K75" s="173">
        <v>662343</v>
      </c>
      <c r="L75" s="173">
        <f t="shared" si="35"/>
        <v>2281407</v>
      </c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3"/>
      <c r="AD75" s="13"/>
      <c r="AE75" s="13">
        <v>2943750</v>
      </c>
      <c r="AF75" s="173"/>
      <c r="AG75" s="173"/>
      <c r="AH75" s="13"/>
      <c r="AI75" s="173"/>
      <c r="AJ75" s="173"/>
      <c r="AK75" s="173"/>
    </row>
    <row r="76" spans="1:37" ht="10.5" customHeight="1" x14ac:dyDescent="0.2">
      <c r="A76" s="173">
        <v>7</v>
      </c>
      <c r="B76" s="174"/>
      <c r="C76" s="174"/>
      <c r="D76" s="173" t="s">
        <v>351</v>
      </c>
      <c r="E76" s="173">
        <v>9070079</v>
      </c>
      <c r="F76" s="173">
        <v>1770002007</v>
      </c>
      <c r="G76" s="174" t="s">
        <v>546</v>
      </c>
      <c r="H76" s="173"/>
      <c r="I76" s="173">
        <v>2009</v>
      </c>
      <c r="J76" s="173">
        <v>2943750</v>
      </c>
      <c r="K76" s="173">
        <v>662343</v>
      </c>
      <c r="L76" s="173">
        <f t="shared" si="35"/>
        <v>2281407</v>
      </c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3"/>
      <c r="AD76" s="13"/>
      <c r="AE76" s="13">
        <v>2943750</v>
      </c>
      <c r="AF76" s="173"/>
      <c r="AG76" s="173"/>
      <c r="AH76" s="13"/>
      <c r="AI76" s="173"/>
      <c r="AJ76" s="173"/>
      <c r="AK76" s="173"/>
    </row>
    <row r="77" spans="1:37" ht="10.5" customHeight="1" x14ac:dyDescent="0.2">
      <c r="A77" s="173">
        <v>8</v>
      </c>
      <c r="B77" s="174"/>
      <c r="C77" s="174"/>
      <c r="D77" s="173" t="s">
        <v>351</v>
      </c>
      <c r="E77" s="173">
        <v>9070079</v>
      </c>
      <c r="F77" s="173">
        <v>1770002007</v>
      </c>
      <c r="G77" s="174" t="s">
        <v>558</v>
      </c>
      <c r="H77" s="173"/>
      <c r="I77" s="173"/>
      <c r="J77" s="173">
        <v>13000000</v>
      </c>
      <c r="K77" s="173"/>
      <c r="L77" s="173">
        <f t="shared" si="35"/>
        <v>13000000</v>
      </c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3"/>
      <c r="AD77" s="13"/>
      <c r="AE77" s="13">
        <v>13000000</v>
      </c>
      <c r="AF77" s="173"/>
      <c r="AG77" s="173"/>
      <c r="AH77" s="13"/>
      <c r="AI77" s="173"/>
      <c r="AJ77" s="173"/>
      <c r="AK77" s="173"/>
    </row>
    <row r="78" spans="1:37" ht="10.5" customHeight="1" x14ac:dyDescent="0.2">
      <c r="A78" s="173">
        <v>9</v>
      </c>
      <c r="B78" s="174"/>
      <c r="C78" s="174"/>
      <c r="D78" s="173" t="s">
        <v>351</v>
      </c>
      <c r="E78" s="173">
        <v>9070079</v>
      </c>
      <c r="F78" s="173">
        <v>1770002007</v>
      </c>
      <c r="G78" s="174" t="s">
        <v>559</v>
      </c>
      <c r="H78" s="173"/>
      <c r="I78" s="173"/>
      <c r="J78" s="173">
        <v>8000000</v>
      </c>
      <c r="K78" s="173"/>
      <c r="L78" s="173">
        <f t="shared" si="35"/>
        <v>8000000</v>
      </c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3"/>
      <c r="AD78" s="13"/>
      <c r="AE78" s="13">
        <v>8000000</v>
      </c>
      <c r="AF78" s="173"/>
      <c r="AG78" s="173"/>
      <c r="AH78" s="13"/>
      <c r="AI78" s="173"/>
      <c r="AJ78" s="173"/>
      <c r="AK78" s="173"/>
    </row>
    <row r="79" spans="1:37" ht="10.5" customHeight="1" x14ac:dyDescent="0.2">
      <c r="A79" s="173">
        <v>10</v>
      </c>
      <c r="B79" s="174"/>
      <c r="C79" s="174"/>
      <c r="D79" s="173" t="s">
        <v>351</v>
      </c>
      <c r="E79" s="173">
        <v>9070079</v>
      </c>
      <c r="F79" s="173">
        <v>1770002007</v>
      </c>
      <c r="G79" s="174" t="s">
        <v>290</v>
      </c>
      <c r="H79" s="173"/>
      <c r="I79" s="173"/>
      <c r="J79" s="173">
        <v>6000000</v>
      </c>
      <c r="K79" s="173">
        <v>430555.59</v>
      </c>
      <c r="L79" s="173">
        <f t="shared" si="35"/>
        <v>5569444.4100000001</v>
      </c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3"/>
      <c r="AD79" s="13"/>
      <c r="AE79" s="570">
        <v>5569263.4100000001</v>
      </c>
      <c r="AF79" s="173"/>
      <c r="AG79" s="173"/>
      <c r="AH79" s="13"/>
      <c r="AI79" s="173"/>
      <c r="AJ79" s="173"/>
      <c r="AK79" s="173"/>
    </row>
    <row r="80" spans="1:37" ht="10.5" customHeight="1" x14ac:dyDescent="0.2">
      <c r="A80" s="173"/>
      <c r="B80" s="174"/>
      <c r="C80" s="174"/>
      <c r="D80" s="173"/>
      <c r="E80" s="173"/>
      <c r="F80" s="173"/>
      <c r="G80" s="175" t="s">
        <v>547</v>
      </c>
      <c r="H80" s="176"/>
      <c r="I80" s="176"/>
      <c r="J80" s="176">
        <f>SUM(J70:J79)</f>
        <v>100111164</v>
      </c>
      <c r="K80" s="176">
        <f>SUM(K70:K76)</f>
        <v>16348990</v>
      </c>
      <c r="L80" s="176">
        <f>SUM(L70:L76)</f>
        <v>56762174</v>
      </c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3">
        <f>SUM(AC70:AC79)</f>
        <v>0</v>
      </c>
      <c r="AD80" s="13">
        <f t="shared" ref="AD80" si="36">SUM(AD70:AD79)</f>
        <v>0</v>
      </c>
      <c r="AE80" s="571">
        <f>SUM(AE70:AE79)</f>
        <v>99680427.409999996</v>
      </c>
      <c r="AF80" s="173"/>
      <c r="AG80" s="173"/>
      <c r="AH80" s="13"/>
      <c r="AI80" s="173"/>
      <c r="AJ80" s="173"/>
      <c r="AK80" s="173"/>
    </row>
    <row r="81" spans="1:37" ht="10.5" customHeight="1" x14ac:dyDescent="0.2">
      <c r="A81" s="173"/>
      <c r="B81" s="174"/>
      <c r="C81" s="174"/>
      <c r="D81" s="173"/>
      <c r="E81" s="173"/>
      <c r="F81" s="173"/>
      <c r="G81" s="175" t="s">
        <v>562</v>
      </c>
      <c r="H81" s="173"/>
      <c r="I81" s="173"/>
      <c r="J81" s="553">
        <f>J80+J33</f>
        <v>238195149.09</v>
      </c>
      <c r="K81" s="553">
        <f t="shared" ref="K81:L81" si="37">K80+K33</f>
        <v>75945509.060000002</v>
      </c>
      <c r="L81" s="553">
        <f t="shared" si="37"/>
        <v>135249640.03</v>
      </c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554">
        <f>AC80+AC33+AC62</f>
        <v>603566.35459999985</v>
      </c>
      <c r="AD81" s="554">
        <f t="shared" ref="AD81" si="38">AD80+AD33+AD62</f>
        <v>247264.98370283499</v>
      </c>
      <c r="AE81" s="572">
        <f>AE80+AE33+AE62</f>
        <v>455981798.40999997</v>
      </c>
      <c r="AF81" s="173"/>
      <c r="AG81" s="173"/>
      <c r="AH81" s="13"/>
      <c r="AI81" s="173"/>
      <c r="AJ81" s="173"/>
      <c r="AK81" s="173"/>
    </row>
    <row r="82" spans="1:37" ht="10.5" customHeight="1" x14ac:dyDescent="0.2">
      <c r="A82" s="173">
        <v>1</v>
      </c>
      <c r="B82" s="174"/>
      <c r="C82" s="174"/>
      <c r="D82" s="173" t="s">
        <v>408</v>
      </c>
      <c r="E82" s="173">
        <v>9070052</v>
      </c>
      <c r="F82" s="173">
        <v>1770001007</v>
      </c>
      <c r="G82" s="174" t="s">
        <v>561</v>
      </c>
      <c r="H82" s="173"/>
      <c r="I82" s="555">
        <v>41129</v>
      </c>
      <c r="J82" s="173">
        <v>50254800</v>
      </c>
      <c r="K82" s="173">
        <v>32246800</v>
      </c>
      <c r="L82" s="173">
        <f>J82-K82</f>
        <v>18008000</v>
      </c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556">
        <v>18008000</v>
      </c>
      <c r="AD82" s="13"/>
      <c r="AE82" s="556">
        <f>AC82</f>
        <v>18008000</v>
      </c>
      <c r="AF82" s="173"/>
      <c r="AG82" s="173"/>
      <c r="AH82" s="13"/>
      <c r="AI82" s="173"/>
      <c r="AJ82" s="173"/>
      <c r="AK82" s="173"/>
    </row>
    <row r="83" spans="1:37" ht="10.5" customHeight="1" x14ac:dyDescent="0.2">
      <c r="A83" s="173"/>
      <c r="B83" s="174"/>
      <c r="C83" s="174"/>
      <c r="D83" s="176" t="s">
        <v>408</v>
      </c>
      <c r="E83" s="176"/>
      <c r="F83" s="176"/>
      <c r="G83" s="175" t="s">
        <v>547</v>
      </c>
      <c r="H83" s="173"/>
      <c r="I83" s="173"/>
      <c r="J83" s="173">
        <f>SUM(J82)</f>
        <v>50254800</v>
      </c>
      <c r="K83" s="173">
        <f>SUM(K82)</f>
        <v>32246800</v>
      </c>
      <c r="L83" s="173">
        <f>SUM(L82)</f>
        <v>18008000</v>
      </c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556">
        <v>18008000</v>
      </c>
      <c r="AD83" s="13"/>
      <c r="AE83" s="556">
        <f>AC83</f>
        <v>18008000</v>
      </c>
      <c r="AF83" s="176"/>
      <c r="AG83" s="173"/>
      <c r="AH83" s="13"/>
      <c r="AI83" s="173"/>
      <c r="AJ83" s="173"/>
      <c r="AK83" s="173"/>
    </row>
    <row r="84" spans="1:37" ht="10.5" customHeight="1" x14ac:dyDescent="0.2">
      <c r="A84" s="173"/>
      <c r="B84" s="174"/>
      <c r="C84" s="174"/>
      <c r="D84" s="176" t="s">
        <v>408</v>
      </c>
      <c r="E84" s="173"/>
      <c r="F84" s="173"/>
      <c r="G84" s="175" t="s">
        <v>579</v>
      </c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548"/>
      <c r="AD84" s="548"/>
      <c r="AE84" s="576">
        <v>411521050</v>
      </c>
      <c r="AF84" s="173"/>
      <c r="AG84" s="173"/>
      <c r="AH84" s="13"/>
      <c r="AI84" s="173"/>
      <c r="AJ84" s="173"/>
      <c r="AK84" s="173"/>
    </row>
    <row r="85" spans="1:37" ht="10.5" customHeight="1" x14ac:dyDescent="0.2">
      <c r="A85" s="173">
        <v>1</v>
      </c>
      <c r="B85" s="174"/>
      <c r="C85" s="174"/>
      <c r="D85" s="173" t="s">
        <v>446</v>
      </c>
      <c r="E85" s="173">
        <v>9070087</v>
      </c>
      <c r="F85" s="173">
        <v>1770001131</v>
      </c>
      <c r="G85" s="174" t="s">
        <v>563</v>
      </c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548"/>
      <c r="AD85" s="548"/>
      <c r="AE85" s="13">
        <v>16430400</v>
      </c>
      <c r="AF85" s="173"/>
      <c r="AG85" s="173"/>
      <c r="AH85" s="13"/>
      <c r="AI85" s="173"/>
      <c r="AJ85" s="173"/>
      <c r="AK85" s="173"/>
    </row>
    <row r="86" spans="1:37" ht="10.5" customHeight="1" x14ac:dyDescent="0.2">
      <c r="A86" s="173">
        <v>2</v>
      </c>
      <c r="B86" s="174"/>
      <c r="C86" s="174"/>
      <c r="D86" s="173" t="s">
        <v>446</v>
      </c>
      <c r="E86" s="173">
        <v>9070087</v>
      </c>
      <c r="F86" s="173">
        <v>1770001131</v>
      </c>
      <c r="G86" s="174" t="s">
        <v>443</v>
      </c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548"/>
      <c r="AD86" s="548"/>
      <c r="AE86" s="13">
        <v>11410000</v>
      </c>
      <c r="AF86" s="173"/>
      <c r="AG86" s="173"/>
      <c r="AH86" s="13"/>
      <c r="AI86" s="173"/>
      <c r="AJ86" s="173"/>
      <c r="AK86" s="173"/>
    </row>
    <row r="87" spans="1:37" ht="10.5" customHeight="1" x14ac:dyDescent="0.2">
      <c r="A87" s="173">
        <v>3</v>
      </c>
      <c r="B87" s="174"/>
      <c r="C87" s="174"/>
      <c r="D87" s="173" t="s">
        <v>446</v>
      </c>
      <c r="E87" s="173">
        <v>9070087</v>
      </c>
      <c r="F87" s="173">
        <v>1770001131</v>
      </c>
      <c r="G87" s="174" t="s">
        <v>564</v>
      </c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548"/>
      <c r="AD87" s="548"/>
      <c r="AE87" s="13">
        <v>3651200</v>
      </c>
      <c r="AF87" s="173"/>
      <c r="AG87" s="173"/>
      <c r="AH87" s="13"/>
      <c r="AI87" s="173"/>
      <c r="AJ87" s="173"/>
      <c r="AK87" s="173"/>
    </row>
    <row r="88" spans="1:37" ht="10.5" customHeight="1" x14ac:dyDescent="0.2">
      <c r="A88" s="173">
        <v>4</v>
      </c>
      <c r="B88" s="174"/>
      <c r="C88" s="174"/>
      <c r="D88" s="173" t="s">
        <v>446</v>
      </c>
      <c r="E88" s="173">
        <v>9070087</v>
      </c>
      <c r="F88" s="173">
        <v>1770001131</v>
      </c>
      <c r="G88" s="174" t="s">
        <v>565</v>
      </c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548"/>
      <c r="AD88" s="548"/>
      <c r="AE88" s="13">
        <v>9128000</v>
      </c>
      <c r="AF88" s="173"/>
      <c r="AG88" s="173"/>
      <c r="AH88" s="13"/>
      <c r="AI88" s="173"/>
      <c r="AJ88" s="173"/>
      <c r="AK88" s="173"/>
    </row>
    <row r="89" spans="1:37" ht="10.5" customHeight="1" x14ac:dyDescent="0.2">
      <c r="A89" s="173">
        <v>5</v>
      </c>
      <c r="B89" s="174"/>
      <c r="C89" s="174"/>
      <c r="D89" s="173" t="s">
        <v>446</v>
      </c>
      <c r="E89" s="173">
        <v>9070087</v>
      </c>
      <c r="F89" s="173">
        <v>1770001131</v>
      </c>
      <c r="G89" s="174" t="s">
        <v>566</v>
      </c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548"/>
      <c r="AD89" s="548"/>
      <c r="AE89" s="13">
        <v>20538000</v>
      </c>
      <c r="AF89" s="173"/>
      <c r="AG89" s="173"/>
      <c r="AH89" s="13"/>
      <c r="AI89" s="173"/>
      <c r="AJ89" s="173"/>
      <c r="AK89" s="173"/>
    </row>
    <row r="90" spans="1:37" ht="10.5" customHeight="1" x14ac:dyDescent="0.2">
      <c r="A90" s="173">
        <v>6</v>
      </c>
      <c r="B90" s="174"/>
      <c r="C90" s="174"/>
      <c r="D90" s="173" t="s">
        <v>446</v>
      </c>
      <c r="E90" s="173">
        <v>9070087</v>
      </c>
      <c r="F90" s="173">
        <v>1770001131</v>
      </c>
      <c r="G90" s="174" t="s">
        <v>567</v>
      </c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548"/>
      <c r="AD90" s="548"/>
      <c r="AE90" s="13">
        <v>11410000</v>
      </c>
      <c r="AF90" s="173"/>
      <c r="AG90" s="173"/>
      <c r="AH90" s="13"/>
      <c r="AI90" s="173"/>
      <c r="AJ90" s="173"/>
      <c r="AK90" s="173"/>
    </row>
    <row r="91" spans="1:37" ht="10.5" customHeight="1" x14ac:dyDescent="0.2">
      <c r="A91" s="173">
        <v>7</v>
      </c>
      <c r="B91" s="174"/>
      <c r="C91" s="174"/>
      <c r="D91" s="173" t="s">
        <v>446</v>
      </c>
      <c r="E91" s="173">
        <v>9070087</v>
      </c>
      <c r="F91" s="173">
        <v>1770001131</v>
      </c>
      <c r="G91" s="174" t="s">
        <v>568</v>
      </c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548"/>
      <c r="AD91" s="548"/>
      <c r="AE91" s="13">
        <v>41304200</v>
      </c>
      <c r="AF91" s="173"/>
      <c r="AG91" s="173"/>
      <c r="AH91" s="13"/>
      <c r="AI91" s="173"/>
      <c r="AJ91" s="173"/>
      <c r="AK91" s="173"/>
    </row>
    <row r="92" spans="1:37" ht="10.5" customHeight="1" x14ac:dyDescent="0.2">
      <c r="A92" s="173">
        <v>8</v>
      </c>
      <c r="B92" s="174"/>
      <c r="C92" s="174"/>
      <c r="D92" s="173" t="s">
        <v>446</v>
      </c>
      <c r="E92" s="173">
        <v>9070087</v>
      </c>
      <c r="F92" s="173">
        <v>1770001131</v>
      </c>
      <c r="G92" s="174" t="s">
        <v>569</v>
      </c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548"/>
      <c r="AD92" s="548"/>
      <c r="AE92" s="13">
        <v>41532400</v>
      </c>
      <c r="AF92" s="173"/>
      <c r="AG92" s="173"/>
      <c r="AH92" s="13"/>
      <c r="AI92" s="173"/>
      <c r="AJ92" s="173"/>
      <c r="AK92" s="173"/>
    </row>
    <row r="93" spans="1:37" ht="10.5" customHeight="1" x14ac:dyDescent="0.2">
      <c r="A93" s="173">
        <v>9</v>
      </c>
      <c r="B93" s="174"/>
      <c r="C93" s="174"/>
      <c r="D93" s="173" t="s">
        <v>446</v>
      </c>
      <c r="E93" s="173">
        <v>9070087</v>
      </c>
      <c r="F93" s="173">
        <v>1770001131</v>
      </c>
      <c r="G93" s="174" t="s">
        <v>570</v>
      </c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548"/>
      <c r="AD93" s="548"/>
      <c r="AE93" s="13">
        <v>15106800</v>
      </c>
      <c r="AF93" s="173"/>
      <c r="AG93" s="173"/>
      <c r="AH93" s="13"/>
      <c r="AI93" s="173"/>
      <c r="AJ93" s="173"/>
      <c r="AK93" s="173"/>
    </row>
    <row r="94" spans="1:37" ht="10.5" customHeight="1" x14ac:dyDescent="0.2">
      <c r="A94" s="173">
        <v>10</v>
      </c>
      <c r="B94" s="174"/>
      <c r="C94" s="174"/>
      <c r="D94" s="173" t="s">
        <v>446</v>
      </c>
      <c r="E94" s="173">
        <v>9070087</v>
      </c>
      <c r="F94" s="173">
        <v>1770001131</v>
      </c>
      <c r="G94" s="174" t="s">
        <v>571</v>
      </c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548"/>
      <c r="AD94" s="548"/>
      <c r="AE94" s="13">
        <v>16430400</v>
      </c>
      <c r="AF94" s="173"/>
      <c r="AG94" s="173"/>
      <c r="AH94" s="13"/>
      <c r="AI94" s="173"/>
      <c r="AJ94" s="173"/>
      <c r="AK94" s="173"/>
    </row>
    <row r="95" spans="1:37" ht="10.5" customHeight="1" x14ac:dyDescent="0.2">
      <c r="A95" s="173">
        <v>11</v>
      </c>
      <c r="B95" s="174"/>
      <c r="C95" s="174"/>
      <c r="D95" s="173" t="s">
        <v>446</v>
      </c>
      <c r="E95" s="173">
        <v>9070087</v>
      </c>
      <c r="F95" s="173">
        <v>1770001131</v>
      </c>
      <c r="G95" s="174" t="s">
        <v>572</v>
      </c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548"/>
      <c r="AD95" s="548"/>
      <c r="AE95" s="13">
        <v>331400</v>
      </c>
      <c r="AF95" s="173"/>
      <c r="AG95" s="173"/>
      <c r="AH95" s="13"/>
      <c r="AI95" s="173"/>
      <c r="AJ95" s="173"/>
      <c r="AK95" s="173"/>
    </row>
    <row r="96" spans="1:37" ht="10.5" customHeight="1" x14ac:dyDescent="0.2">
      <c r="A96" s="173">
        <v>12</v>
      </c>
      <c r="B96" s="174"/>
      <c r="C96" s="174"/>
      <c r="D96" s="173" t="s">
        <v>446</v>
      </c>
      <c r="E96" s="173">
        <v>9070087</v>
      </c>
      <c r="F96" s="173">
        <v>1770001131</v>
      </c>
      <c r="G96" s="174" t="s">
        <v>573</v>
      </c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548"/>
      <c r="AD96" s="548"/>
      <c r="AE96" s="13">
        <v>2000000</v>
      </c>
      <c r="AF96" s="173"/>
      <c r="AG96" s="173"/>
      <c r="AH96" s="13"/>
      <c r="AI96" s="173"/>
      <c r="AJ96" s="173"/>
      <c r="AK96" s="173"/>
    </row>
    <row r="97" spans="1:37" ht="10.5" customHeight="1" x14ac:dyDescent="0.2">
      <c r="A97" s="173">
        <v>13</v>
      </c>
      <c r="B97" s="174"/>
      <c r="C97" s="174"/>
      <c r="D97" s="173" t="s">
        <v>446</v>
      </c>
      <c r="E97" s="173">
        <v>9070087</v>
      </c>
      <c r="F97" s="173">
        <v>1770001131</v>
      </c>
      <c r="G97" s="174" t="s">
        <v>574</v>
      </c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548"/>
      <c r="AD97" s="548"/>
      <c r="AE97" s="13">
        <v>1428889258</v>
      </c>
      <c r="AF97" s="173"/>
      <c r="AG97" s="173"/>
      <c r="AH97" s="13"/>
      <c r="AI97" s="173"/>
      <c r="AJ97" s="173"/>
      <c r="AK97" s="173"/>
    </row>
    <row r="98" spans="1:37" s="3" customFormat="1" ht="10.5" customHeight="1" x14ac:dyDescent="0.2">
      <c r="A98" s="176"/>
      <c r="B98" s="175"/>
      <c r="C98" s="175"/>
      <c r="D98" s="176"/>
      <c r="E98" s="176"/>
      <c r="F98" s="176"/>
      <c r="G98" s="175" t="s">
        <v>575</v>
      </c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577"/>
      <c r="AD98" s="577"/>
      <c r="AE98" s="578">
        <f>SUM(AE85:AE97)</f>
        <v>1618162058</v>
      </c>
      <c r="AF98" s="176"/>
      <c r="AG98" s="176"/>
      <c r="AH98" s="578"/>
      <c r="AI98" s="176"/>
      <c r="AJ98" s="176"/>
      <c r="AK98" s="176"/>
    </row>
    <row r="99" spans="1:37" s="3" customFormat="1" ht="10.5" customHeight="1" x14ac:dyDescent="0.2">
      <c r="A99" s="176"/>
      <c r="B99" s="175"/>
      <c r="C99" s="175"/>
      <c r="D99" s="176"/>
      <c r="E99" s="176"/>
      <c r="F99" s="176"/>
      <c r="G99" s="175" t="s">
        <v>580</v>
      </c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577"/>
      <c r="AD99" s="577"/>
      <c r="AE99" s="578">
        <v>1832409618</v>
      </c>
      <c r="AF99" s="176"/>
      <c r="AG99" s="176"/>
      <c r="AH99" s="578"/>
      <c r="AI99" s="176"/>
      <c r="AJ99" s="176"/>
      <c r="AK99" s="176"/>
    </row>
    <row r="100" spans="1:37" ht="10.5" customHeight="1" x14ac:dyDescent="0.2">
      <c r="A100" s="173">
        <v>1</v>
      </c>
      <c r="B100" s="174"/>
      <c r="C100" s="174"/>
      <c r="D100" s="173" t="s">
        <v>486</v>
      </c>
      <c r="E100" s="173">
        <v>9070109</v>
      </c>
      <c r="F100" s="173">
        <v>1770001043</v>
      </c>
      <c r="G100" s="174" t="s">
        <v>576</v>
      </c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548"/>
      <c r="AD100" s="548"/>
      <c r="AE100" s="13">
        <v>6389600</v>
      </c>
      <c r="AF100" s="173"/>
      <c r="AG100" s="173"/>
      <c r="AH100" s="13"/>
      <c r="AI100" s="173"/>
      <c r="AJ100" s="173"/>
      <c r="AK100" s="173"/>
    </row>
    <row r="101" spans="1:37" ht="10.5" customHeight="1" x14ac:dyDescent="0.2">
      <c r="A101" s="173">
        <v>2</v>
      </c>
      <c r="B101" s="174"/>
      <c r="C101" s="174"/>
      <c r="D101" s="173" t="s">
        <v>486</v>
      </c>
      <c r="E101" s="173">
        <v>9070109</v>
      </c>
      <c r="F101" s="173">
        <v>1770001043</v>
      </c>
      <c r="G101" s="174" t="s">
        <v>577</v>
      </c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548"/>
      <c r="AD101" s="548"/>
      <c r="AE101" s="13">
        <v>6389600</v>
      </c>
      <c r="AF101" s="173"/>
      <c r="AG101" s="173"/>
      <c r="AH101" s="13"/>
      <c r="AI101" s="173"/>
      <c r="AJ101" s="173"/>
      <c r="AK101" s="173"/>
    </row>
    <row r="102" spans="1:37" ht="10.5" customHeight="1" x14ac:dyDescent="0.2">
      <c r="A102" s="173">
        <v>3</v>
      </c>
      <c r="B102" s="174"/>
      <c r="C102" s="174"/>
      <c r="D102" s="173" t="s">
        <v>486</v>
      </c>
      <c r="E102" s="173">
        <v>9070109</v>
      </c>
      <c r="F102" s="173">
        <v>1770001043</v>
      </c>
      <c r="G102" s="174" t="s">
        <v>360</v>
      </c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548"/>
      <c r="AD102" s="548"/>
      <c r="AE102" s="13">
        <v>3423000</v>
      </c>
      <c r="AF102" s="173"/>
      <c r="AG102" s="173"/>
      <c r="AH102" s="13"/>
      <c r="AI102" s="173"/>
      <c r="AJ102" s="173"/>
      <c r="AK102" s="173"/>
    </row>
    <row r="103" spans="1:37" s="3" customFormat="1" ht="10.5" customHeight="1" x14ac:dyDescent="0.2">
      <c r="A103" s="176"/>
      <c r="B103" s="175"/>
      <c r="C103" s="175"/>
      <c r="D103" s="176"/>
      <c r="E103" s="176"/>
      <c r="F103" s="176"/>
      <c r="G103" s="175" t="s">
        <v>578</v>
      </c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577"/>
      <c r="AD103" s="577"/>
      <c r="AE103" s="578">
        <f>SUM(AE100:AE102)</f>
        <v>16202200</v>
      </c>
      <c r="AF103" s="176"/>
      <c r="AG103" s="176"/>
      <c r="AH103" s="578"/>
      <c r="AI103" s="176"/>
      <c r="AJ103" s="176"/>
      <c r="AK103" s="176"/>
    </row>
    <row r="104" spans="1:37" s="3" customFormat="1" ht="10.5" customHeight="1" x14ac:dyDescent="0.2">
      <c r="A104" s="176"/>
      <c r="B104" s="175"/>
      <c r="C104" s="175"/>
      <c r="D104" s="176"/>
      <c r="E104" s="176"/>
      <c r="F104" s="176"/>
      <c r="G104" s="175" t="s">
        <v>581</v>
      </c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577"/>
      <c r="AD104" s="577"/>
      <c r="AE104" s="578">
        <v>29724300</v>
      </c>
      <c r="AF104" s="176"/>
      <c r="AG104" s="176"/>
      <c r="AH104" s="578"/>
      <c r="AI104" s="176"/>
      <c r="AJ104" s="176"/>
      <c r="AK104" s="176"/>
    </row>
    <row r="105" spans="1:37" ht="10.5" customHeight="1" x14ac:dyDescent="0.2">
      <c r="A105" s="173"/>
      <c r="B105" s="174"/>
      <c r="C105" s="174"/>
      <c r="D105" s="173"/>
      <c r="E105" s="173"/>
      <c r="F105" s="173"/>
      <c r="G105" s="174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548"/>
      <c r="AD105" s="548"/>
      <c r="AE105" s="13"/>
      <c r="AF105" s="173"/>
      <c r="AG105" s="173"/>
      <c r="AH105" s="13"/>
      <c r="AI105" s="173"/>
      <c r="AJ105" s="173"/>
      <c r="AK105" s="173"/>
    </row>
    <row r="106" spans="1:37" ht="10.5" customHeight="1" x14ac:dyDescent="0.2">
      <c r="A106" s="173"/>
      <c r="B106" s="174"/>
      <c r="C106" s="174"/>
      <c r="D106" s="173"/>
      <c r="E106" s="173"/>
      <c r="F106" s="173"/>
      <c r="G106" s="174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548"/>
      <c r="AD106" s="548"/>
      <c r="AE106" s="13"/>
      <c r="AF106" s="173"/>
      <c r="AG106" s="173"/>
      <c r="AH106" s="13"/>
      <c r="AI106" s="173"/>
      <c r="AJ106" s="173"/>
      <c r="AK106" s="173"/>
    </row>
    <row r="107" spans="1:37" ht="10.5" customHeight="1" x14ac:dyDescent="0.2">
      <c r="A107" s="173"/>
      <c r="B107" s="174"/>
      <c r="C107" s="174"/>
      <c r="D107" s="173"/>
      <c r="E107" s="173"/>
      <c r="F107" s="173"/>
      <c r="G107" s="174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548"/>
      <c r="AD107" s="548"/>
      <c r="AE107" s="13"/>
      <c r="AF107" s="173"/>
      <c r="AG107" s="173"/>
      <c r="AH107" s="13"/>
      <c r="AI107" s="173"/>
      <c r="AJ107" s="173"/>
      <c r="AK107" s="173"/>
    </row>
    <row r="108" spans="1:37" ht="10.5" customHeight="1" x14ac:dyDescent="0.2">
      <c r="A108" s="173"/>
      <c r="B108" s="174"/>
      <c r="C108" s="174"/>
      <c r="D108" s="173"/>
      <c r="E108" s="173"/>
      <c r="F108" s="173"/>
      <c r="G108" s="174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548"/>
      <c r="AD108" s="548"/>
      <c r="AE108" s="13"/>
      <c r="AF108" s="173"/>
      <c r="AG108" s="173"/>
      <c r="AH108" s="13"/>
      <c r="AI108" s="173"/>
      <c r="AJ108" s="173"/>
      <c r="AK108" s="173"/>
    </row>
    <row r="109" spans="1:37" ht="10.5" customHeight="1" x14ac:dyDescent="0.2">
      <c r="A109" s="173"/>
      <c r="B109" s="174"/>
      <c r="C109" s="174"/>
      <c r="D109" s="173"/>
      <c r="E109" s="173"/>
      <c r="F109" s="173"/>
      <c r="G109" s="174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548"/>
      <c r="AD109" s="548"/>
      <c r="AE109" s="13"/>
      <c r="AF109" s="173"/>
      <c r="AG109" s="173"/>
      <c r="AH109" s="13"/>
      <c r="AI109" s="173"/>
      <c r="AJ109" s="173"/>
      <c r="AK109" s="173"/>
    </row>
    <row r="110" spans="1:37" ht="10.5" customHeight="1" x14ac:dyDescent="0.2">
      <c r="A110" s="173"/>
      <c r="B110" s="174"/>
      <c r="C110" s="174"/>
      <c r="D110" s="173"/>
      <c r="E110" s="173"/>
      <c r="F110" s="173"/>
      <c r="G110" s="174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548"/>
      <c r="AD110" s="548"/>
      <c r="AE110" s="13"/>
      <c r="AF110" s="173"/>
      <c r="AG110" s="173"/>
      <c r="AH110" s="13"/>
      <c r="AI110" s="173"/>
      <c r="AJ110" s="173"/>
      <c r="AK110" s="173"/>
    </row>
    <row r="111" spans="1:37" ht="10.5" customHeight="1" x14ac:dyDescent="0.2">
      <c r="A111" s="173"/>
      <c r="B111" s="174"/>
      <c r="C111" s="174"/>
      <c r="D111" s="173"/>
      <c r="E111" s="173"/>
      <c r="F111" s="173"/>
      <c r="G111" s="174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548"/>
      <c r="AD111" s="548"/>
      <c r="AE111" s="13"/>
      <c r="AF111" s="173"/>
      <c r="AG111" s="173"/>
      <c r="AH111" s="13"/>
      <c r="AI111" s="173"/>
      <c r="AJ111" s="173"/>
      <c r="AK111" s="173"/>
    </row>
    <row r="112" spans="1:37" ht="10.5" customHeight="1" x14ac:dyDescent="0.2">
      <c r="A112" s="173"/>
      <c r="B112" s="174"/>
      <c r="C112" s="174"/>
      <c r="D112" s="173"/>
      <c r="E112" s="173"/>
      <c r="F112" s="173"/>
      <c r="G112" s="174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548"/>
      <c r="AD112" s="548"/>
      <c r="AE112" s="13"/>
      <c r="AF112" s="173"/>
      <c r="AG112" s="173"/>
      <c r="AH112" s="13"/>
      <c r="AI112" s="173"/>
      <c r="AJ112" s="173"/>
      <c r="AK112" s="173"/>
    </row>
    <row r="113" spans="1:37" ht="10.5" customHeight="1" x14ac:dyDescent="0.2">
      <c r="A113" s="173"/>
      <c r="B113" s="174"/>
      <c r="C113" s="174"/>
      <c r="D113" s="173"/>
      <c r="E113" s="173"/>
      <c r="F113" s="173"/>
      <c r="G113" s="174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548"/>
      <c r="AD113" s="548"/>
      <c r="AE113" s="13"/>
      <c r="AF113" s="173"/>
      <c r="AG113" s="173"/>
      <c r="AH113" s="13"/>
      <c r="AI113" s="173"/>
      <c r="AJ113" s="173"/>
      <c r="AK113" s="173"/>
    </row>
    <row r="114" spans="1:37" ht="10.5" customHeight="1" x14ac:dyDescent="0.2">
      <c r="A114" s="173"/>
      <c r="B114" s="174"/>
      <c r="C114" s="174"/>
      <c r="D114" s="173"/>
      <c r="E114" s="173"/>
      <c r="F114" s="173"/>
      <c r="G114" s="174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548"/>
      <c r="AD114" s="548"/>
      <c r="AE114" s="13"/>
      <c r="AF114" s="173"/>
      <c r="AG114" s="173"/>
      <c r="AH114" s="13"/>
      <c r="AI114" s="173"/>
      <c r="AJ114" s="173"/>
      <c r="AK114" s="173"/>
    </row>
    <row r="115" spans="1:37" ht="10.5" customHeight="1" x14ac:dyDescent="0.2">
      <c r="A115" s="173"/>
      <c r="B115" s="174"/>
      <c r="C115" s="174"/>
      <c r="D115" s="173"/>
      <c r="E115" s="173"/>
      <c r="F115" s="173"/>
      <c r="G115" s="174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548"/>
      <c r="AD115" s="548"/>
      <c r="AE115" s="13"/>
      <c r="AF115" s="173"/>
      <c r="AG115" s="173"/>
      <c r="AH115" s="13"/>
      <c r="AI115" s="173"/>
      <c r="AJ115" s="173"/>
      <c r="AK115" s="173"/>
    </row>
    <row r="116" spans="1:37" ht="10.5" customHeight="1" x14ac:dyDescent="0.2">
      <c r="A116" s="173"/>
      <c r="B116" s="174"/>
      <c r="C116" s="174"/>
      <c r="D116" s="173"/>
      <c r="E116" s="173"/>
      <c r="F116" s="173"/>
      <c r="G116" s="174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548"/>
      <c r="AD116" s="548"/>
      <c r="AE116" s="13"/>
      <c r="AF116" s="173"/>
      <c r="AG116" s="173"/>
      <c r="AH116" s="13"/>
      <c r="AI116" s="173"/>
      <c r="AJ116" s="173"/>
      <c r="AK116" s="173"/>
    </row>
    <row r="117" spans="1:37" ht="10.5" customHeight="1" x14ac:dyDescent="0.2">
      <c r="A117" s="173"/>
      <c r="B117" s="174"/>
      <c r="C117" s="174"/>
      <c r="D117" s="173"/>
      <c r="E117" s="173"/>
      <c r="F117" s="173"/>
      <c r="G117" s="174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548"/>
      <c r="AD117" s="548"/>
      <c r="AE117" s="13"/>
      <c r="AF117" s="173"/>
      <c r="AG117" s="173"/>
      <c r="AH117" s="13"/>
      <c r="AI117" s="173"/>
      <c r="AJ117" s="173"/>
      <c r="AK117" s="173"/>
    </row>
    <row r="118" spans="1:37" ht="10.5" customHeight="1" x14ac:dyDescent="0.2">
      <c r="A118" s="173"/>
      <c r="B118" s="174"/>
      <c r="C118" s="174"/>
      <c r="D118" s="173"/>
      <c r="E118" s="173"/>
      <c r="F118" s="173"/>
      <c r="G118" s="174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548"/>
      <c r="AD118" s="548"/>
      <c r="AE118" s="13"/>
      <c r="AF118" s="173"/>
      <c r="AG118" s="173"/>
      <c r="AH118" s="13"/>
      <c r="AI118" s="173"/>
      <c r="AJ118" s="173"/>
      <c r="AK118" s="173"/>
    </row>
    <row r="119" spans="1:37" ht="10.5" customHeight="1" x14ac:dyDescent="0.2">
      <c r="A119" s="173"/>
      <c r="B119" s="174"/>
      <c r="C119" s="174"/>
      <c r="D119" s="173"/>
      <c r="E119" s="173"/>
      <c r="F119" s="173"/>
      <c r="G119" s="174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548"/>
      <c r="AD119" s="548"/>
      <c r="AE119" s="13"/>
      <c r="AF119" s="173"/>
      <c r="AG119" s="173"/>
      <c r="AH119" s="13"/>
      <c r="AI119" s="173"/>
      <c r="AJ119" s="173"/>
      <c r="AK119" s="173"/>
    </row>
    <row r="120" spans="1:37" ht="10.5" customHeight="1" x14ac:dyDescent="0.2">
      <c r="A120" s="173"/>
      <c r="B120" s="174"/>
      <c r="C120" s="174"/>
      <c r="D120" s="173"/>
      <c r="E120" s="173"/>
      <c r="F120" s="173"/>
      <c r="G120" s="174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548"/>
      <c r="AD120" s="548"/>
      <c r="AE120" s="13"/>
      <c r="AF120" s="173"/>
      <c r="AG120" s="173"/>
      <c r="AH120" s="13"/>
      <c r="AI120" s="173"/>
      <c r="AJ120" s="173"/>
      <c r="AK120" s="173"/>
    </row>
    <row r="121" spans="1:37" ht="10.5" customHeight="1" x14ac:dyDescent="0.2">
      <c r="A121" s="173"/>
      <c r="B121" s="174"/>
      <c r="C121" s="174"/>
      <c r="D121" s="173"/>
      <c r="E121" s="173"/>
      <c r="F121" s="173"/>
      <c r="G121" s="174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548"/>
      <c r="AD121" s="548"/>
      <c r="AE121" s="13"/>
      <c r="AF121" s="173"/>
      <c r="AG121" s="173"/>
      <c r="AH121" s="13"/>
      <c r="AI121" s="173"/>
      <c r="AJ121" s="173"/>
      <c r="AK121" s="173"/>
    </row>
    <row r="122" spans="1:37" ht="10.5" customHeight="1" x14ac:dyDescent="0.2">
      <c r="A122" s="173"/>
      <c r="B122" s="174"/>
      <c r="C122" s="174"/>
      <c r="D122" s="173"/>
      <c r="E122" s="173"/>
      <c r="F122" s="173"/>
      <c r="G122" s="174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548"/>
      <c r="AD122" s="548"/>
      <c r="AE122" s="13"/>
      <c r="AF122" s="173"/>
      <c r="AG122" s="173"/>
      <c r="AH122" s="13"/>
      <c r="AI122" s="173"/>
      <c r="AJ122" s="173"/>
      <c r="AK122" s="173"/>
    </row>
    <row r="123" spans="1:37" ht="10.5" customHeight="1" x14ac:dyDescent="0.2">
      <c r="A123" s="173"/>
      <c r="B123" s="174"/>
      <c r="C123" s="174"/>
      <c r="D123" s="173"/>
      <c r="E123" s="173"/>
      <c r="F123" s="173"/>
      <c r="G123" s="174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548"/>
      <c r="AD123" s="548"/>
      <c r="AE123" s="13"/>
      <c r="AF123" s="173"/>
      <c r="AG123" s="173"/>
      <c r="AH123" s="13"/>
      <c r="AI123" s="173"/>
      <c r="AJ123" s="173"/>
      <c r="AK123" s="173"/>
    </row>
    <row r="124" spans="1:37" ht="10.5" customHeight="1" x14ac:dyDescent="0.2">
      <c r="A124" s="173"/>
      <c r="B124" s="174"/>
      <c r="C124" s="174"/>
      <c r="D124" s="173"/>
      <c r="E124" s="173"/>
      <c r="F124" s="173"/>
      <c r="G124" s="174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548"/>
      <c r="AD124" s="548"/>
      <c r="AE124" s="13"/>
      <c r="AF124" s="173"/>
      <c r="AG124" s="173"/>
      <c r="AH124" s="13"/>
      <c r="AI124" s="173"/>
      <c r="AJ124" s="173"/>
      <c r="AK124" s="173"/>
    </row>
    <row r="125" spans="1:37" x14ac:dyDescent="0.2">
      <c r="A125" s="173"/>
      <c r="B125" s="174"/>
      <c r="C125" s="174"/>
      <c r="D125" s="173"/>
      <c r="E125" s="173"/>
      <c r="F125" s="173"/>
      <c r="G125" s="174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548"/>
      <c r="AD125" s="548"/>
      <c r="AE125" s="13"/>
      <c r="AF125" s="173"/>
      <c r="AG125" s="173"/>
      <c r="AH125" s="13"/>
      <c r="AI125" s="173"/>
      <c r="AJ125" s="173"/>
      <c r="AK125" s="173"/>
    </row>
    <row r="126" spans="1:37" x14ac:dyDescent="0.2">
      <c r="A126" s="173"/>
      <c r="B126" s="174"/>
      <c r="C126" s="174"/>
      <c r="D126" s="173"/>
      <c r="E126" s="173"/>
      <c r="F126" s="173"/>
      <c r="G126" s="174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548"/>
      <c r="AD126" s="548"/>
      <c r="AE126" s="13"/>
      <c r="AF126" s="173"/>
      <c r="AG126" s="173"/>
      <c r="AH126" s="13"/>
      <c r="AI126" s="173"/>
      <c r="AJ126" s="173"/>
      <c r="AK126" s="173"/>
    </row>
    <row r="127" spans="1:37" x14ac:dyDescent="0.2">
      <c r="A127" s="173"/>
      <c r="B127" s="174"/>
      <c r="C127" s="174"/>
      <c r="D127" s="173"/>
      <c r="E127" s="173"/>
      <c r="F127" s="173"/>
      <c r="G127" s="174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548"/>
      <c r="AD127" s="548"/>
      <c r="AE127" s="13"/>
      <c r="AF127" s="173"/>
      <c r="AG127" s="173"/>
      <c r="AH127" s="13"/>
      <c r="AI127" s="173"/>
      <c r="AJ127" s="173"/>
      <c r="AK127" s="173"/>
    </row>
    <row r="128" spans="1:37" x14ac:dyDescent="0.2">
      <c r="A128" s="173"/>
      <c r="B128" s="174"/>
      <c r="C128" s="174"/>
      <c r="D128" s="173"/>
      <c r="E128" s="173"/>
      <c r="F128" s="173"/>
      <c r="G128" s="174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548"/>
      <c r="AD128" s="548"/>
      <c r="AE128" s="13"/>
      <c r="AF128" s="173"/>
      <c r="AG128" s="173"/>
      <c r="AH128" s="13"/>
      <c r="AI128" s="173"/>
      <c r="AJ128" s="173"/>
      <c r="AK128" s="173"/>
    </row>
    <row r="129" spans="1:37" x14ac:dyDescent="0.2">
      <c r="A129" s="173"/>
      <c r="B129" s="174"/>
      <c r="C129" s="174"/>
      <c r="D129" s="173"/>
      <c r="E129" s="173"/>
      <c r="F129" s="173"/>
      <c r="G129" s="174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548"/>
      <c r="AD129" s="548"/>
      <c r="AE129" s="13"/>
      <c r="AF129" s="173"/>
      <c r="AG129" s="173"/>
      <c r="AH129" s="13"/>
      <c r="AI129" s="173"/>
      <c r="AJ129" s="173"/>
      <c r="AK129" s="173"/>
    </row>
    <row r="130" spans="1:37" x14ac:dyDescent="0.2">
      <c r="A130" s="173"/>
      <c r="B130" s="174"/>
      <c r="C130" s="174"/>
      <c r="D130" s="173"/>
      <c r="E130" s="173"/>
      <c r="F130" s="173"/>
      <c r="G130" s="174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548"/>
      <c r="AD130" s="548"/>
      <c r="AE130" s="13"/>
      <c r="AF130" s="173"/>
      <c r="AG130" s="173"/>
      <c r="AH130" s="13"/>
      <c r="AI130" s="173"/>
      <c r="AJ130" s="173"/>
      <c r="AK130" s="173"/>
    </row>
    <row r="131" spans="1:37" x14ac:dyDescent="0.2">
      <c r="A131" s="173"/>
      <c r="B131" s="174"/>
      <c r="C131" s="174"/>
      <c r="D131" s="173"/>
      <c r="E131" s="173"/>
      <c r="F131" s="173"/>
      <c r="G131" s="174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548"/>
      <c r="AD131" s="548"/>
      <c r="AE131" s="13"/>
      <c r="AF131" s="173"/>
      <c r="AG131" s="173"/>
      <c r="AH131" s="13"/>
      <c r="AI131" s="173"/>
      <c r="AJ131" s="173"/>
      <c r="AK131" s="173"/>
    </row>
    <row r="132" spans="1:37" x14ac:dyDescent="0.2">
      <c r="A132" s="173"/>
      <c r="B132" s="174"/>
      <c r="C132" s="174"/>
      <c r="D132" s="173"/>
      <c r="E132" s="173"/>
      <c r="F132" s="173"/>
      <c r="G132" s="174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548"/>
      <c r="AD132" s="548"/>
      <c r="AE132" s="13"/>
      <c r="AF132" s="173"/>
      <c r="AG132" s="173"/>
      <c r="AH132" s="13"/>
      <c r="AI132" s="173"/>
      <c r="AJ132" s="173"/>
      <c r="AK132" s="173"/>
    </row>
    <row r="133" spans="1:37" x14ac:dyDescent="0.2">
      <c r="A133" s="173"/>
      <c r="B133" s="174"/>
      <c r="C133" s="174"/>
      <c r="D133" s="173"/>
      <c r="E133" s="173"/>
      <c r="F133" s="173"/>
      <c r="G133" s="174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548"/>
      <c r="AD133" s="548"/>
      <c r="AE133" s="13"/>
      <c r="AF133" s="173"/>
      <c r="AG133" s="173"/>
      <c r="AH133" s="13"/>
      <c r="AI133" s="173"/>
      <c r="AJ133" s="173"/>
      <c r="AK133" s="173"/>
    </row>
    <row r="134" spans="1:37" x14ac:dyDescent="0.2">
      <c r="A134" s="173"/>
      <c r="B134" s="174"/>
      <c r="C134" s="174"/>
      <c r="D134" s="173"/>
      <c r="E134" s="173"/>
      <c r="F134" s="173"/>
      <c r="G134" s="174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548"/>
      <c r="AD134" s="548"/>
      <c r="AE134" s="13"/>
      <c r="AF134" s="173"/>
      <c r="AG134" s="173"/>
      <c r="AH134" s="13"/>
      <c r="AI134" s="173"/>
      <c r="AJ134" s="173"/>
      <c r="AK134" s="173"/>
    </row>
    <row r="135" spans="1:37" x14ac:dyDescent="0.2">
      <c r="A135" s="173"/>
      <c r="B135" s="174"/>
      <c r="C135" s="174"/>
      <c r="D135" s="173"/>
      <c r="E135" s="173"/>
      <c r="F135" s="173"/>
      <c r="G135" s="174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548"/>
      <c r="AD135" s="548"/>
      <c r="AE135" s="13"/>
      <c r="AF135" s="173"/>
      <c r="AG135" s="173"/>
      <c r="AH135" s="13"/>
      <c r="AI135" s="173"/>
      <c r="AJ135" s="173"/>
      <c r="AK135" s="173"/>
    </row>
    <row r="136" spans="1:37" x14ac:dyDescent="0.2">
      <c r="A136" s="173"/>
      <c r="B136" s="174"/>
      <c r="C136" s="174"/>
      <c r="D136" s="173"/>
      <c r="E136" s="173"/>
      <c r="F136" s="173"/>
      <c r="G136" s="174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548"/>
      <c r="AD136" s="548"/>
      <c r="AE136" s="13"/>
      <c r="AF136" s="173"/>
      <c r="AG136" s="173"/>
      <c r="AH136" s="13"/>
      <c r="AI136" s="173"/>
      <c r="AJ136" s="173"/>
      <c r="AK136" s="173"/>
    </row>
    <row r="137" spans="1:37" x14ac:dyDescent="0.2">
      <c r="A137" s="173"/>
      <c r="B137" s="174"/>
      <c r="C137" s="174"/>
      <c r="D137" s="173"/>
      <c r="E137" s="173"/>
      <c r="F137" s="173"/>
      <c r="G137" s="174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  <c r="AB137" s="173"/>
      <c r="AC137" s="548"/>
      <c r="AD137" s="548"/>
      <c r="AE137" s="13"/>
      <c r="AF137" s="173"/>
      <c r="AG137" s="173"/>
      <c r="AH137" s="13"/>
      <c r="AI137" s="173"/>
      <c r="AJ137" s="173"/>
      <c r="AK137" s="173"/>
    </row>
    <row r="138" spans="1:37" x14ac:dyDescent="0.2">
      <c r="A138" s="173"/>
      <c r="B138" s="174"/>
      <c r="C138" s="174"/>
      <c r="D138" s="173"/>
      <c r="E138" s="173"/>
      <c r="F138" s="173"/>
      <c r="G138" s="174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548"/>
      <c r="AD138" s="548"/>
      <c r="AE138" s="13"/>
      <c r="AF138" s="173"/>
      <c r="AG138" s="173"/>
      <c r="AH138" s="13"/>
      <c r="AI138" s="173"/>
      <c r="AJ138" s="173"/>
      <c r="AK138" s="173"/>
    </row>
    <row r="139" spans="1:37" x14ac:dyDescent="0.2">
      <c r="A139" s="173"/>
      <c r="B139" s="174"/>
      <c r="C139" s="174"/>
      <c r="D139" s="173"/>
      <c r="E139" s="173"/>
      <c r="F139" s="173"/>
      <c r="G139" s="174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548"/>
      <c r="AD139" s="548"/>
      <c r="AE139" s="13"/>
      <c r="AF139" s="173"/>
      <c r="AG139" s="173"/>
      <c r="AH139" s="13"/>
      <c r="AI139" s="173"/>
      <c r="AJ139" s="173"/>
      <c r="AK139" s="173"/>
    </row>
    <row r="140" spans="1:37" x14ac:dyDescent="0.2">
      <c r="A140" s="173"/>
      <c r="B140" s="174"/>
      <c r="C140" s="174"/>
      <c r="D140" s="173"/>
      <c r="E140" s="173"/>
      <c r="F140" s="173"/>
      <c r="G140" s="174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548"/>
      <c r="AD140" s="548"/>
      <c r="AE140" s="13"/>
      <c r="AF140" s="173"/>
      <c r="AG140" s="173"/>
      <c r="AH140" s="13"/>
      <c r="AI140" s="173"/>
      <c r="AJ140" s="173"/>
      <c r="AK140" s="173"/>
    </row>
    <row r="141" spans="1:37" x14ac:dyDescent="0.2">
      <c r="A141" s="173"/>
      <c r="B141" s="174"/>
      <c r="C141" s="174"/>
      <c r="D141" s="173"/>
      <c r="E141" s="173"/>
      <c r="F141" s="173"/>
      <c r="G141" s="174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548"/>
      <c r="AD141" s="548"/>
      <c r="AE141" s="13"/>
      <c r="AF141" s="173"/>
      <c r="AG141" s="173"/>
      <c r="AH141" s="13"/>
      <c r="AI141" s="173"/>
      <c r="AJ141" s="173"/>
      <c r="AK141" s="173"/>
    </row>
    <row r="142" spans="1:37" x14ac:dyDescent="0.2">
      <c r="A142" s="173"/>
      <c r="B142" s="174"/>
      <c r="C142" s="174"/>
      <c r="D142" s="173"/>
      <c r="E142" s="173"/>
      <c r="F142" s="173"/>
      <c r="G142" s="174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548"/>
      <c r="AD142" s="548"/>
      <c r="AE142" s="13"/>
      <c r="AF142" s="173"/>
      <c r="AG142" s="173"/>
      <c r="AH142" s="13"/>
      <c r="AI142" s="173"/>
      <c r="AJ142" s="173"/>
      <c r="AK142" s="173"/>
    </row>
    <row r="143" spans="1:37" x14ac:dyDescent="0.2">
      <c r="A143" s="173"/>
      <c r="B143" s="174"/>
      <c r="C143" s="174"/>
      <c r="D143" s="173"/>
      <c r="E143" s="173"/>
      <c r="F143" s="173"/>
      <c r="G143" s="174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548"/>
      <c r="AD143" s="548"/>
      <c r="AE143" s="13"/>
      <c r="AF143" s="173"/>
      <c r="AG143" s="173"/>
      <c r="AH143" s="13"/>
      <c r="AI143" s="173"/>
      <c r="AJ143" s="173"/>
      <c r="AK143" s="173"/>
    </row>
    <row r="144" spans="1:37" x14ac:dyDescent="0.2">
      <c r="A144" s="173"/>
      <c r="B144" s="174"/>
      <c r="C144" s="174"/>
      <c r="D144" s="173"/>
      <c r="E144" s="173"/>
      <c r="F144" s="173"/>
      <c r="G144" s="174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548"/>
      <c r="AD144" s="548"/>
      <c r="AE144" s="13"/>
      <c r="AF144" s="173"/>
      <c r="AG144" s="173"/>
      <c r="AH144" s="13"/>
      <c r="AI144" s="173"/>
      <c r="AJ144" s="173"/>
      <c r="AK144" s="173"/>
    </row>
    <row r="145" spans="1:37" x14ac:dyDescent="0.2">
      <c r="A145" s="173"/>
      <c r="B145" s="174"/>
      <c r="C145" s="174"/>
      <c r="D145" s="173"/>
      <c r="E145" s="173"/>
      <c r="F145" s="173"/>
      <c r="G145" s="174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548"/>
      <c r="AD145" s="548"/>
      <c r="AE145" s="13"/>
      <c r="AF145" s="173"/>
      <c r="AG145" s="173"/>
      <c r="AH145" s="13"/>
      <c r="AI145" s="173"/>
      <c r="AJ145" s="173"/>
      <c r="AK145" s="173"/>
    </row>
    <row r="146" spans="1:37" x14ac:dyDescent="0.2">
      <c r="A146" s="173"/>
      <c r="B146" s="174"/>
      <c r="C146" s="174"/>
      <c r="D146" s="173"/>
      <c r="E146" s="173"/>
      <c r="F146" s="173"/>
      <c r="G146" s="174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548"/>
      <c r="AD146" s="548"/>
      <c r="AE146" s="13"/>
      <c r="AF146" s="173"/>
      <c r="AG146" s="173"/>
      <c r="AH146" s="13"/>
      <c r="AI146" s="173"/>
      <c r="AJ146" s="173"/>
      <c r="AK146" s="173"/>
    </row>
    <row r="147" spans="1:37" x14ac:dyDescent="0.2">
      <c r="A147" s="173"/>
      <c r="B147" s="174"/>
      <c r="C147" s="174"/>
      <c r="D147" s="173"/>
      <c r="E147" s="173"/>
      <c r="F147" s="173"/>
      <c r="G147" s="174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548"/>
      <c r="AD147" s="548"/>
      <c r="AE147" s="13"/>
      <c r="AF147" s="173"/>
      <c r="AG147" s="173"/>
      <c r="AH147" s="13"/>
      <c r="AI147" s="173"/>
      <c r="AJ147" s="173"/>
      <c r="AK147" s="173"/>
    </row>
    <row r="148" spans="1:37" x14ac:dyDescent="0.2">
      <c r="A148" s="173"/>
      <c r="B148" s="174"/>
      <c r="C148" s="174"/>
      <c r="D148" s="173"/>
      <c r="E148" s="173"/>
      <c r="F148" s="173"/>
      <c r="G148" s="174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548"/>
      <c r="AD148" s="548"/>
      <c r="AE148" s="13"/>
      <c r="AF148" s="173"/>
      <c r="AG148" s="173"/>
      <c r="AH148" s="13"/>
      <c r="AI148" s="173"/>
      <c r="AJ148" s="173"/>
      <c r="AK148" s="173"/>
    </row>
    <row r="149" spans="1:37" x14ac:dyDescent="0.2">
      <c r="A149" s="173"/>
      <c r="B149" s="174"/>
      <c r="C149" s="174"/>
      <c r="D149" s="173"/>
      <c r="E149" s="173"/>
      <c r="F149" s="173"/>
      <c r="G149" s="174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548"/>
      <c r="AD149" s="548"/>
      <c r="AE149" s="13"/>
      <c r="AF149" s="173"/>
      <c r="AG149" s="173"/>
      <c r="AH149" s="13"/>
      <c r="AI149" s="173"/>
      <c r="AJ149" s="173"/>
      <c r="AK149" s="173"/>
    </row>
    <row r="150" spans="1:37" x14ac:dyDescent="0.2">
      <c r="A150" s="173"/>
      <c r="B150" s="174"/>
      <c r="C150" s="174"/>
      <c r="D150" s="173"/>
      <c r="E150" s="173"/>
      <c r="F150" s="173"/>
      <c r="G150" s="174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  <c r="AB150" s="173"/>
      <c r="AC150" s="548"/>
      <c r="AD150" s="548"/>
      <c r="AE150" s="13"/>
      <c r="AF150" s="173"/>
      <c r="AG150" s="173"/>
      <c r="AH150" s="13"/>
      <c r="AI150" s="173"/>
      <c r="AJ150" s="173"/>
      <c r="AK150" s="173"/>
    </row>
    <row r="151" spans="1:37" x14ac:dyDescent="0.2">
      <c r="A151" s="173"/>
      <c r="B151" s="174"/>
      <c r="C151" s="174"/>
      <c r="D151" s="173"/>
      <c r="E151" s="173"/>
      <c r="F151" s="173"/>
      <c r="G151" s="174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548"/>
      <c r="AD151" s="548"/>
      <c r="AE151" s="13"/>
      <c r="AF151" s="173"/>
      <c r="AG151" s="173"/>
      <c r="AH151" s="13"/>
      <c r="AI151" s="173"/>
      <c r="AJ151" s="173"/>
      <c r="AK151" s="173"/>
    </row>
    <row r="152" spans="1:37" x14ac:dyDescent="0.2">
      <c r="A152" s="173"/>
      <c r="B152" s="174"/>
      <c r="C152" s="174"/>
      <c r="D152" s="173"/>
      <c r="E152" s="173"/>
      <c r="F152" s="173"/>
      <c r="G152" s="174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548"/>
      <c r="AD152" s="548"/>
      <c r="AE152" s="13"/>
      <c r="AF152" s="173"/>
      <c r="AG152" s="173"/>
      <c r="AH152" s="13"/>
      <c r="AI152" s="173"/>
      <c r="AJ152" s="173"/>
      <c r="AK152" s="173"/>
    </row>
    <row r="153" spans="1:37" x14ac:dyDescent="0.2">
      <c r="A153" s="173"/>
      <c r="B153" s="174"/>
      <c r="C153" s="174"/>
      <c r="D153" s="173"/>
      <c r="E153" s="173"/>
      <c r="F153" s="173"/>
      <c r="G153" s="174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548"/>
      <c r="AD153" s="548"/>
      <c r="AE153" s="13"/>
      <c r="AF153" s="173"/>
      <c r="AG153" s="173"/>
      <c r="AH153" s="13"/>
      <c r="AI153" s="173"/>
      <c r="AJ153" s="173"/>
      <c r="AK153" s="173"/>
    </row>
    <row r="154" spans="1:37" x14ac:dyDescent="0.2">
      <c r="A154" s="173"/>
      <c r="B154" s="174"/>
      <c r="C154" s="174"/>
      <c r="D154" s="173"/>
      <c r="E154" s="173"/>
      <c r="F154" s="173"/>
      <c r="G154" s="174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548"/>
      <c r="AD154" s="548"/>
      <c r="AE154" s="13"/>
      <c r="AF154" s="173"/>
      <c r="AG154" s="173"/>
      <c r="AH154" s="13"/>
      <c r="AI154" s="173"/>
      <c r="AJ154" s="173"/>
      <c r="AK154" s="173"/>
    </row>
  </sheetData>
  <mergeCells count="33">
    <mergeCell ref="A8:A9"/>
    <mergeCell ref="B8:B9"/>
    <mergeCell ref="C8:C9"/>
    <mergeCell ref="D8:F8"/>
    <mergeCell ref="G8:G9"/>
    <mergeCell ref="AH8:AH9"/>
    <mergeCell ref="AI8:AI9"/>
    <mergeCell ref="B33:F33"/>
    <mergeCell ref="B62:C62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63:C63"/>
    <mergeCell ref="B64:C64"/>
    <mergeCell ref="B65:C65"/>
    <mergeCell ref="AF8:AF9"/>
    <mergeCell ref="AG8:AG9"/>
    <mergeCell ref="I8:I9"/>
    <mergeCell ref="J8:L8"/>
    <mergeCell ref="M8:M9"/>
    <mergeCell ref="N8:N9"/>
    <mergeCell ref="O8:O9"/>
    <mergeCell ref="P8:S8"/>
    <mergeCell ref="H8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50"/>
  <sheetViews>
    <sheetView zoomScale="70" zoomScaleNormal="70" workbookViewId="0">
      <selection activeCell="D23" sqref="D23"/>
    </sheetView>
  </sheetViews>
  <sheetFormatPr defaultRowHeight="15" x14ac:dyDescent="0.25"/>
  <cols>
    <col min="1" max="1" width="4.7109375" style="18" customWidth="1"/>
    <col min="2" max="2" width="40" style="18" customWidth="1"/>
    <col min="3" max="3" width="24" style="20" customWidth="1"/>
    <col min="4" max="4" width="20.5703125" style="18" customWidth="1"/>
    <col min="5" max="5" width="18.140625" style="18" hidden="1" customWidth="1"/>
    <col min="6" max="7" width="9.140625" style="18"/>
    <col min="8" max="8" width="9.140625" style="52"/>
    <col min="9" max="16384" width="9.140625" style="18"/>
  </cols>
  <sheetData>
    <row r="1" spans="1:8" ht="18" x14ac:dyDescent="0.25">
      <c r="B1" s="19" t="s">
        <v>242</v>
      </c>
    </row>
    <row r="2" spans="1:8" ht="18" x14ac:dyDescent="0.25">
      <c r="A2" s="21"/>
      <c r="B2" s="105" t="s">
        <v>243</v>
      </c>
      <c r="D2" s="21"/>
      <c r="E2" s="21"/>
    </row>
    <row r="3" spans="1:8" ht="12" customHeight="1" x14ac:dyDescent="0.25">
      <c r="A3" s="21"/>
      <c r="B3" s="22"/>
      <c r="D3" s="21"/>
      <c r="E3" s="21"/>
    </row>
    <row r="4" spans="1:8" s="24" customFormat="1" ht="20.25" customHeight="1" x14ac:dyDescent="0.25">
      <c r="A4" s="25"/>
      <c r="B4" s="24" t="s">
        <v>161</v>
      </c>
      <c r="C4" s="26" t="s">
        <v>141</v>
      </c>
      <c r="D4" s="27"/>
      <c r="H4" s="52"/>
    </row>
    <row r="5" spans="1:8" ht="15" customHeight="1" x14ac:dyDescent="0.25">
      <c r="A5" s="28"/>
      <c r="D5" s="29"/>
    </row>
    <row r="6" spans="1:8" ht="27" customHeight="1" thickBot="1" x14ac:dyDescent="0.3">
      <c r="A6" s="30" t="s">
        <v>18</v>
      </c>
      <c r="B6" s="30" t="s">
        <v>34</v>
      </c>
      <c r="C6" s="30" t="s">
        <v>56</v>
      </c>
      <c r="D6" s="30" t="s">
        <v>35</v>
      </c>
      <c r="E6" s="30" t="s">
        <v>38</v>
      </c>
    </row>
    <row r="7" spans="1:8" ht="30.75" thickTop="1" x14ac:dyDescent="0.25">
      <c r="A7" s="31">
        <v>1</v>
      </c>
      <c r="B7" s="32" t="s">
        <v>154</v>
      </c>
      <c r="C7" s="32" t="s">
        <v>149</v>
      </c>
      <c r="D7" s="33"/>
      <c r="E7" s="34"/>
    </row>
    <row r="8" spans="1:8" ht="30" x14ac:dyDescent="0.25">
      <c r="A8" s="35">
        <v>2</v>
      </c>
      <c r="B8" s="32" t="s">
        <v>152</v>
      </c>
      <c r="C8" s="32" t="s">
        <v>150</v>
      </c>
      <c r="D8" s="33"/>
      <c r="E8" s="34"/>
      <c r="H8" s="54"/>
    </row>
    <row r="9" spans="1:8" ht="30" x14ac:dyDescent="0.25">
      <c r="A9" s="35">
        <v>3</v>
      </c>
      <c r="B9" s="32" t="s">
        <v>153</v>
      </c>
      <c r="C9" s="32" t="s">
        <v>151</v>
      </c>
      <c r="D9" s="33"/>
      <c r="E9" s="36"/>
    </row>
    <row r="10" spans="1:8" s="37" customFormat="1" ht="48" customHeight="1" x14ac:dyDescent="0.25">
      <c r="A10" s="31">
        <v>4</v>
      </c>
      <c r="B10" s="32" t="s">
        <v>55</v>
      </c>
      <c r="C10" s="32" t="s">
        <v>162</v>
      </c>
      <c r="D10" s="33"/>
      <c r="E10" s="34"/>
      <c r="H10" s="55"/>
    </row>
    <row r="11" spans="1:8" ht="75" x14ac:dyDescent="0.25">
      <c r="A11" s="35">
        <v>5</v>
      </c>
      <c r="B11" s="32" t="s">
        <v>53</v>
      </c>
      <c r="C11" s="32" t="s">
        <v>163</v>
      </c>
      <c r="D11" s="33"/>
      <c r="E11" s="34"/>
      <c r="H11" s="55"/>
    </row>
    <row r="12" spans="1:8" ht="45" x14ac:dyDescent="0.25">
      <c r="A12" s="35">
        <v>6</v>
      </c>
      <c r="B12" s="32" t="s">
        <v>54</v>
      </c>
      <c r="C12" s="32" t="s">
        <v>164</v>
      </c>
      <c r="D12" s="33"/>
      <c r="E12" s="34"/>
      <c r="H12" s="55"/>
    </row>
    <row r="13" spans="1:8" ht="42.75" x14ac:dyDescent="0.25">
      <c r="A13" s="31">
        <v>7</v>
      </c>
      <c r="B13" s="38" t="s">
        <v>155</v>
      </c>
      <c r="C13" s="39" t="s">
        <v>158</v>
      </c>
      <c r="D13" s="33"/>
      <c r="E13" s="34"/>
      <c r="H13" s="55"/>
    </row>
    <row r="14" spans="1:8" ht="42.75" x14ac:dyDescent="0.25">
      <c r="A14" s="35">
        <v>8</v>
      </c>
      <c r="B14" s="38" t="s">
        <v>156</v>
      </c>
      <c r="C14" s="39" t="s">
        <v>158</v>
      </c>
      <c r="D14" s="33"/>
      <c r="E14" s="34"/>
      <c r="H14" s="55"/>
    </row>
    <row r="15" spans="1:8" ht="42.75" x14ac:dyDescent="0.25">
      <c r="A15" s="35">
        <v>9</v>
      </c>
      <c r="B15" s="38" t="s">
        <v>157</v>
      </c>
      <c r="C15" s="39" t="s">
        <v>158</v>
      </c>
      <c r="D15" s="33"/>
      <c r="E15" s="34"/>
      <c r="H15" s="55"/>
    </row>
    <row r="16" spans="1:8" ht="28.5" x14ac:dyDescent="0.25">
      <c r="A16" s="31">
        <v>10</v>
      </c>
      <c r="B16" s="38" t="s">
        <v>159</v>
      </c>
      <c r="C16" s="39" t="s">
        <v>158</v>
      </c>
      <c r="D16" s="33"/>
      <c r="E16" s="34"/>
      <c r="H16" s="55"/>
    </row>
    <row r="17" spans="1:8" ht="42.75" x14ac:dyDescent="0.25">
      <c r="A17" s="35">
        <v>11</v>
      </c>
      <c r="B17" s="38" t="s">
        <v>160</v>
      </c>
      <c r="C17" s="39" t="s">
        <v>158</v>
      </c>
      <c r="D17" s="33"/>
      <c r="E17" s="34"/>
      <c r="H17" s="55"/>
    </row>
    <row r="18" spans="1:8" s="42" customFormat="1" x14ac:dyDescent="0.25">
      <c r="A18" s="588" t="s">
        <v>29</v>
      </c>
      <c r="B18" s="588"/>
      <c r="C18" s="40"/>
      <c r="D18" s="41" t="s">
        <v>30</v>
      </c>
      <c r="E18" s="41" t="s">
        <v>37</v>
      </c>
      <c r="H18" s="52"/>
    </row>
    <row r="19" spans="1:8" s="42" customFormat="1" x14ac:dyDescent="0.25">
      <c r="A19" s="43"/>
      <c r="B19" s="43"/>
      <c r="C19" s="44"/>
      <c r="D19" s="45"/>
      <c r="E19" s="45"/>
      <c r="H19" s="52"/>
    </row>
    <row r="20" spans="1:8" x14ac:dyDescent="0.25">
      <c r="A20" s="43"/>
      <c r="B20" s="46" t="s">
        <v>28</v>
      </c>
      <c r="D20" s="47"/>
      <c r="E20" s="48"/>
    </row>
    <row r="21" spans="1:8" ht="15" customHeight="1" x14ac:dyDescent="0.25">
      <c r="B21" s="75" t="s">
        <v>551</v>
      </c>
      <c r="C21" s="76"/>
      <c r="D21" s="10"/>
      <c r="H21" s="18"/>
    </row>
    <row r="22" spans="1:8" x14ac:dyDescent="0.25">
      <c r="A22" s="53"/>
      <c r="B22" s="57"/>
      <c r="C22" s="52"/>
      <c r="D22" s="53"/>
      <c r="E22" s="10"/>
    </row>
    <row r="23" spans="1:8" x14ac:dyDescent="0.25">
      <c r="A23" s="63"/>
      <c r="B23" s="75" t="s">
        <v>552</v>
      </c>
      <c r="C23" s="53"/>
      <c r="D23" s="74"/>
      <c r="E23" s="23"/>
    </row>
    <row r="24" spans="1:8" x14ac:dyDescent="0.25">
      <c r="A24" s="63"/>
      <c r="B24" s="72"/>
      <c r="C24" s="58"/>
      <c r="D24" s="74"/>
      <c r="E24" s="23" t="s">
        <v>36</v>
      </c>
    </row>
    <row r="25" spans="1:8" x14ac:dyDescent="0.25">
      <c r="A25" s="64"/>
      <c r="B25" s="72"/>
      <c r="C25" s="58"/>
      <c r="D25" s="56"/>
      <c r="E25" s="49"/>
    </row>
    <row r="26" spans="1:8" x14ac:dyDescent="0.25">
      <c r="A26" s="64"/>
      <c r="B26" s="72"/>
      <c r="C26" s="59"/>
      <c r="D26" s="56"/>
      <c r="E26" s="49"/>
    </row>
    <row r="27" spans="1:8" x14ac:dyDescent="0.25">
      <c r="A27" s="64"/>
      <c r="B27" s="72"/>
      <c r="C27" s="59"/>
      <c r="D27" s="59"/>
      <c r="E27" s="51"/>
    </row>
    <row r="28" spans="1:8" x14ac:dyDescent="0.25">
      <c r="A28" s="42"/>
      <c r="B28" s="73"/>
      <c r="C28" s="50"/>
      <c r="D28" s="42"/>
      <c r="E28" s="51"/>
    </row>
    <row r="35" spans="8:8" ht="15" customHeight="1" x14ac:dyDescent="0.25"/>
    <row r="44" spans="8:8" x14ac:dyDescent="0.25">
      <c r="H44" s="59"/>
    </row>
    <row r="45" spans="8:8" x14ac:dyDescent="0.25">
      <c r="H45" s="59"/>
    </row>
    <row r="46" spans="8:8" x14ac:dyDescent="0.25">
      <c r="H46" s="59"/>
    </row>
    <row r="47" spans="8:8" x14ac:dyDescent="0.25">
      <c r="H47" s="59"/>
    </row>
    <row r="48" spans="8:8" x14ac:dyDescent="0.25">
      <c r="H48" s="59"/>
    </row>
    <row r="49" spans="8:8" x14ac:dyDescent="0.25">
      <c r="H49" s="59"/>
    </row>
    <row r="50" spans="8:8" x14ac:dyDescent="0.25">
      <c r="H50" s="59"/>
    </row>
  </sheetData>
  <mergeCells count="1">
    <mergeCell ref="A18:B18"/>
  </mergeCells>
  <pageMargins left="0.7" right="0.2" top="0.75" bottom="0.2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B29"/>
  <sheetViews>
    <sheetView topLeftCell="N1" workbookViewId="0">
      <selection activeCell="T16" sqref="T16"/>
    </sheetView>
  </sheetViews>
  <sheetFormatPr defaultRowHeight="12.75" x14ac:dyDescent="0.2"/>
  <cols>
    <col min="1" max="1" width="3" style="216" customWidth="1"/>
    <col min="2" max="2" width="12" style="216" customWidth="1"/>
    <col min="3" max="3" width="18.85546875" style="216" customWidth="1"/>
    <col min="4" max="4" width="6.5703125" style="216" customWidth="1"/>
    <col min="5" max="5" width="8.42578125" style="216" customWidth="1"/>
    <col min="6" max="6" width="11.140625" style="216" customWidth="1"/>
    <col min="7" max="7" width="7.42578125" style="216" customWidth="1"/>
    <col min="8" max="8" width="6.42578125" style="216" customWidth="1"/>
    <col min="9" max="9" width="7.5703125" style="216" customWidth="1"/>
    <col min="10" max="10" width="6.42578125" style="216" customWidth="1"/>
    <col min="11" max="11" width="8" style="216" customWidth="1"/>
    <col min="12" max="12" width="14.5703125" style="216" customWidth="1"/>
    <col min="13" max="13" width="8.85546875" style="216" customWidth="1"/>
    <col min="14" max="14" width="7.85546875" style="216" customWidth="1"/>
    <col min="15" max="15" width="9.28515625" style="216" customWidth="1"/>
    <col min="16" max="16" width="11.5703125" style="216" customWidth="1"/>
    <col min="17" max="17" width="12.42578125" style="216" customWidth="1"/>
    <col min="18" max="18" width="14.42578125" style="216" customWidth="1"/>
    <col min="19" max="20" width="8.42578125" style="216" customWidth="1"/>
    <col min="21" max="21" width="7.85546875" style="216" customWidth="1"/>
    <col min="22" max="22" width="7.7109375" style="216" customWidth="1"/>
    <col min="23" max="23" width="9.140625" style="216" customWidth="1"/>
    <col min="24" max="24" width="5.28515625" style="216" customWidth="1"/>
    <col min="25" max="25" width="6.140625" style="216" customWidth="1"/>
    <col min="26" max="26" width="19" style="216" customWidth="1"/>
    <col min="27" max="27" width="9.140625" style="216"/>
    <col min="28" max="28" width="12.42578125" style="216" customWidth="1"/>
    <col min="29" max="16384" width="9.140625" style="216"/>
  </cols>
  <sheetData>
    <row r="1" spans="1:28" x14ac:dyDescent="0.2">
      <c r="K1" s="217" t="s">
        <v>110</v>
      </c>
    </row>
    <row r="2" spans="1:28" x14ac:dyDescent="0.2">
      <c r="K2" s="216" t="s">
        <v>114</v>
      </c>
    </row>
    <row r="3" spans="1:28" x14ac:dyDescent="0.2">
      <c r="K3" s="218" t="s">
        <v>244</v>
      </c>
    </row>
    <row r="4" spans="1:28" x14ac:dyDescent="0.2">
      <c r="C4" s="219" t="s">
        <v>504</v>
      </c>
      <c r="G4" s="218"/>
    </row>
    <row r="5" spans="1:28" x14ac:dyDescent="0.2">
      <c r="C5" s="220" t="s">
        <v>116</v>
      </c>
    </row>
    <row r="7" spans="1:28" s="80" customFormat="1" ht="26.25" customHeight="1" x14ac:dyDescent="0.25">
      <c r="A7" s="597" t="s">
        <v>18</v>
      </c>
      <c r="B7" s="598" t="s">
        <v>95</v>
      </c>
      <c r="C7" s="598" t="s">
        <v>96</v>
      </c>
      <c r="D7" s="597" t="s">
        <v>97</v>
      </c>
      <c r="E7" s="597"/>
      <c r="F7" s="597"/>
      <c r="G7" s="591" t="s">
        <v>98</v>
      </c>
      <c r="H7" s="591"/>
      <c r="I7" s="591" t="s">
        <v>99</v>
      </c>
      <c r="J7" s="591"/>
      <c r="K7" s="591" t="s">
        <v>252</v>
      </c>
      <c r="L7" s="591" t="s">
        <v>246</v>
      </c>
      <c r="M7" s="591" t="s">
        <v>100</v>
      </c>
      <c r="N7" s="596" t="s">
        <v>249</v>
      </c>
      <c r="O7" s="589" t="s">
        <v>6</v>
      </c>
      <c r="P7" s="591" t="s">
        <v>250</v>
      </c>
      <c r="Q7" s="591" t="s">
        <v>101</v>
      </c>
      <c r="R7" s="591"/>
      <c r="S7" s="591" t="s">
        <v>7</v>
      </c>
      <c r="T7" s="591" t="s">
        <v>102</v>
      </c>
      <c r="U7" s="593" t="s">
        <v>103</v>
      </c>
      <c r="V7" s="594"/>
      <c r="W7" s="595"/>
      <c r="X7" s="591" t="s">
        <v>4</v>
      </c>
      <c r="Y7" s="591" t="s">
        <v>3</v>
      </c>
      <c r="Z7" s="591" t="s">
        <v>5</v>
      </c>
      <c r="AA7" s="592" t="s">
        <v>104</v>
      </c>
      <c r="AB7" s="592"/>
    </row>
    <row r="8" spans="1:28" s="80" customFormat="1" ht="45.75" customHeight="1" x14ac:dyDescent="0.25">
      <c r="A8" s="597"/>
      <c r="B8" s="598"/>
      <c r="C8" s="598"/>
      <c r="D8" s="221" t="s">
        <v>78</v>
      </c>
      <c r="E8" s="222" t="s">
        <v>105</v>
      </c>
      <c r="F8" s="222" t="s">
        <v>106</v>
      </c>
      <c r="G8" s="223" t="s">
        <v>248</v>
      </c>
      <c r="H8" s="223" t="s">
        <v>79</v>
      </c>
      <c r="I8" s="223" t="s">
        <v>248</v>
      </c>
      <c r="J8" s="223" t="s">
        <v>79</v>
      </c>
      <c r="K8" s="591"/>
      <c r="L8" s="591"/>
      <c r="M8" s="591"/>
      <c r="N8" s="596"/>
      <c r="O8" s="590"/>
      <c r="P8" s="591"/>
      <c r="Q8" s="223" t="s">
        <v>251</v>
      </c>
      <c r="R8" s="223" t="s">
        <v>247</v>
      </c>
      <c r="S8" s="591"/>
      <c r="T8" s="591"/>
      <c r="U8" s="223" t="s">
        <v>1</v>
      </c>
      <c r="V8" s="223" t="s">
        <v>2</v>
      </c>
      <c r="W8" s="223" t="s">
        <v>107</v>
      </c>
      <c r="X8" s="591"/>
      <c r="Y8" s="591"/>
      <c r="Z8" s="591"/>
      <c r="AA8" s="224" t="s">
        <v>108</v>
      </c>
      <c r="AB8" s="224" t="s">
        <v>109</v>
      </c>
    </row>
    <row r="9" spans="1:28" s="229" customFormat="1" x14ac:dyDescent="0.25">
      <c r="A9" s="223">
        <v>1</v>
      </c>
      <c r="B9" s="223">
        <v>2</v>
      </c>
      <c r="C9" s="224">
        <v>3</v>
      </c>
      <c r="D9" s="225">
        <v>4</v>
      </c>
      <c r="E9" s="223">
        <v>5</v>
      </c>
      <c r="F9" s="223">
        <v>6</v>
      </c>
      <c r="G9" s="222">
        <v>7</v>
      </c>
      <c r="H9" s="221">
        <v>8</v>
      </c>
      <c r="I9" s="222">
        <v>9</v>
      </c>
      <c r="J9" s="222">
        <v>10</v>
      </c>
      <c r="K9" s="222">
        <v>11</v>
      </c>
      <c r="L9" s="226">
        <v>12</v>
      </c>
      <c r="M9" s="227">
        <v>13</v>
      </c>
      <c r="N9" s="222">
        <v>13</v>
      </c>
      <c r="O9" s="228">
        <v>14</v>
      </c>
      <c r="P9" s="222">
        <v>15</v>
      </c>
      <c r="Q9" s="222">
        <v>16</v>
      </c>
      <c r="R9" s="222">
        <v>17</v>
      </c>
      <c r="S9" s="222">
        <v>18</v>
      </c>
      <c r="T9" s="222">
        <v>19</v>
      </c>
      <c r="U9" s="222">
        <v>20</v>
      </c>
      <c r="V9" s="222">
        <v>21</v>
      </c>
      <c r="W9" s="222">
        <v>22</v>
      </c>
      <c r="X9" s="222">
        <v>23</v>
      </c>
      <c r="Y9" s="222">
        <v>24</v>
      </c>
      <c r="Z9" s="222">
        <v>25</v>
      </c>
      <c r="AA9" s="222">
        <v>26</v>
      </c>
      <c r="AB9" s="222">
        <v>27</v>
      </c>
    </row>
    <row r="10" spans="1:28" s="229" customFormat="1" x14ac:dyDescent="0.25">
      <c r="A10" s="230"/>
      <c r="B10" s="231" t="s">
        <v>117</v>
      </c>
      <c r="C10" s="231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2"/>
      <c r="O10" s="231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1"/>
      <c r="AB10" s="231"/>
    </row>
    <row r="11" spans="1:28" s="240" customFormat="1" ht="18" customHeight="1" x14ac:dyDescent="0.25">
      <c r="A11" s="233">
        <v>1</v>
      </c>
      <c r="B11" s="234" t="s">
        <v>505</v>
      </c>
      <c r="C11" s="234" t="s">
        <v>506</v>
      </c>
      <c r="D11" s="235" t="s">
        <v>351</v>
      </c>
      <c r="E11" s="233">
        <v>9070079</v>
      </c>
      <c r="F11" s="233">
        <v>1770002007</v>
      </c>
      <c r="G11" s="233"/>
      <c r="H11" s="233"/>
      <c r="I11" s="233" t="s">
        <v>507</v>
      </c>
      <c r="J11" s="233"/>
      <c r="K11" s="233">
        <v>100</v>
      </c>
      <c r="L11" s="236" t="s">
        <v>508</v>
      </c>
      <c r="M11" s="233"/>
      <c r="N11" s="233"/>
      <c r="O11" s="233"/>
      <c r="P11" s="233">
        <v>25</v>
      </c>
      <c r="Q11" s="237">
        <v>74246000</v>
      </c>
      <c r="R11" s="238">
        <v>716699700</v>
      </c>
      <c r="S11" s="233"/>
      <c r="T11" s="236"/>
      <c r="U11" s="234" t="s">
        <v>471</v>
      </c>
      <c r="V11" s="234" t="s">
        <v>473</v>
      </c>
      <c r="W11" s="236" t="s">
        <v>509</v>
      </c>
      <c r="X11" s="236"/>
      <c r="Y11" s="233"/>
      <c r="Z11" s="239"/>
      <c r="AA11" s="233" t="s">
        <v>510</v>
      </c>
      <c r="AB11" s="233" t="s">
        <v>511</v>
      </c>
    </row>
    <row r="12" spans="1:28" s="240" customFormat="1" x14ac:dyDescent="0.25">
      <c r="A12" s="233">
        <v>2</v>
      </c>
      <c r="B12" s="234" t="s">
        <v>505</v>
      </c>
      <c r="C12" s="234" t="s">
        <v>506</v>
      </c>
      <c r="D12" s="235" t="s">
        <v>408</v>
      </c>
      <c r="E12" s="233">
        <v>9070052</v>
      </c>
      <c r="F12" s="233">
        <v>1770001007</v>
      </c>
      <c r="G12" s="233"/>
      <c r="H12" s="233"/>
      <c r="I12" s="233" t="s">
        <v>507</v>
      </c>
      <c r="J12" s="233"/>
      <c r="K12" s="233">
        <v>100</v>
      </c>
      <c r="L12" s="236" t="s">
        <v>508</v>
      </c>
      <c r="M12" s="233"/>
      <c r="N12" s="233"/>
      <c r="O12" s="233"/>
      <c r="P12" s="233">
        <v>24</v>
      </c>
      <c r="Q12" s="237">
        <v>37857000</v>
      </c>
      <c r="R12" s="238">
        <v>508782400</v>
      </c>
      <c r="S12" s="233"/>
      <c r="T12" s="236"/>
      <c r="U12" s="234" t="s">
        <v>471</v>
      </c>
      <c r="V12" s="234" t="s">
        <v>473</v>
      </c>
      <c r="W12" s="236" t="s">
        <v>509</v>
      </c>
      <c r="X12" s="236"/>
      <c r="Y12" s="233"/>
      <c r="Z12" s="239" t="s">
        <v>512</v>
      </c>
      <c r="AA12" s="233" t="s">
        <v>513</v>
      </c>
      <c r="AB12" s="233" t="s">
        <v>511</v>
      </c>
    </row>
    <row r="13" spans="1:28" s="240" customFormat="1" x14ac:dyDescent="0.25">
      <c r="A13" s="233">
        <v>3</v>
      </c>
      <c r="B13" s="234" t="s">
        <v>505</v>
      </c>
      <c r="C13" s="234" t="s">
        <v>506</v>
      </c>
      <c r="D13" s="235" t="s">
        <v>486</v>
      </c>
      <c r="E13" s="233">
        <v>9070109</v>
      </c>
      <c r="F13" s="233">
        <v>1770001043</v>
      </c>
      <c r="G13" s="233"/>
      <c r="H13" s="233"/>
      <c r="I13" s="233" t="s">
        <v>507</v>
      </c>
      <c r="J13" s="233"/>
      <c r="K13" s="233">
        <v>100</v>
      </c>
      <c r="L13" s="236" t="s">
        <v>508</v>
      </c>
      <c r="M13" s="233"/>
      <c r="N13" s="233"/>
      <c r="O13" s="233"/>
      <c r="P13" s="233">
        <v>20</v>
      </c>
      <c r="Q13" s="237">
        <v>6933000</v>
      </c>
      <c r="R13" s="238">
        <v>82218900</v>
      </c>
      <c r="S13" s="233"/>
      <c r="T13" s="236"/>
      <c r="U13" s="234" t="s">
        <v>471</v>
      </c>
      <c r="V13" s="234" t="s">
        <v>473</v>
      </c>
      <c r="W13" s="236" t="s">
        <v>509</v>
      </c>
      <c r="X13" s="236"/>
      <c r="Y13" s="233"/>
      <c r="Z13" s="239" t="s">
        <v>515</v>
      </c>
      <c r="AA13" s="233" t="s">
        <v>516</v>
      </c>
      <c r="AB13" s="233" t="s">
        <v>517</v>
      </c>
    </row>
    <row r="14" spans="1:28" s="240" customFormat="1" x14ac:dyDescent="0.25">
      <c r="A14" s="233">
        <v>4</v>
      </c>
      <c r="B14" s="234" t="s">
        <v>505</v>
      </c>
      <c r="C14" s="234" t="s">
        <v>506</v>
      </c>
      <c r="D14" s="235" t="s">
        <v>446</v>
      </c>
      <c r="E14" s="233">
        <v>9070087</v>
      </c>
      <c r="F14" s="233">
        <v>1770001131</v>
      </c>
      <c r="G14" s="233"/>
      <c r="H14" s="233"/>
      <c r="I14" s="233" t="s">
        <v>507</v>
      </c>
      <c r="J14" s="233"/>
      <c r="K14" s="233">
        <v>100</v>
      </c>
      <c r="L14" s="236" t="s">
        <v>508</v>
      </c>
      <c r="M14" s="233"/>
      <c r="N14" s="233"/>
      <c r="O14" s="233"/>
      <c r="P14" s="233">
        <v>69</v>
      </c>
      <c r="Q14" s="237">
        <v>113597000</v>
      </c>
      <c r="R14" s="238">
        <v>2190967500</v>
      </c>
      <c r="S14" s="233"/>
      <c r="T14" s="236"/>
      <c r="U14" s="234" t="s">
        <v>471</v>
      </c>
      <c r="V14" s="234" t="s">
        <v>473</v>
      </c>
      <c r="W14" s="236" t="s">
        <v>509</v>
      </c>
      <c r="X14" s="236"/>
      <c r="Y14" s="233"/>
      <c r="Z14" s="239" t="s">
        <v>515</v>
      </c>
      <c r="AA14" s="233" t="s">
        <v>518</v>
      </c>
      <c r="AB14" s="233" t="s">
        <v>517</v>
      </c>
    </row>
    <row r="15" spans="1:28" s="240" customFormat="1" x14ac:dyDescent="0.25">
      <c r="A15" s="233">
        <v>5</v>
      </c>
      <c r="B15" s="234" t="s">
        <v>505</v>
      </c>
      <c r="C15" s="234" t="s">
        <v>506</v>
      </c>
      <c r="D15" s="235" t="s">
        <v>514</v>
      </c>
      <c r="E15" s="233">
        <v>9132503</v>
      </c>
      <c r="F15" s="233">
        <v>1770001018</v>
      </c>
      <c r="G15" s="233"/>
      <c r="H15" s="233"/>
      <c r="I15" s="233" t="s">
        <v>507</v>
      </c>
      <c r="J15" s="233"/>
      <c r="K15" s="233">
        <v>100</v>
      </c>
      <c r="L15" s="236" t="s">
        <v>508</v>
      </c>
      <c r="M15" s="233"/>
      <c r="N15" s="233"/>
      <c r="O15" s="233"/>
      <c r="P15" s="233">
        <v>9</v>
      </c>
      <c r="Q15" s="237">
        <v>18417000</v>
      </c>
      <c r="R15" s="238">
        <v>208812000</v>
      </c>
      <c r="S15" s="233"/>
      <c r="T15" s="236"/>
      <c r="U15" s="234" t="s">
        <v>471</v>
      </c>
      <c r="V15" s="234" t="s">
        <v>473</v>
      </c>
      <c r="W15" s="236" t="s">
        <v>509</v>
      </c>
      <c r="X15" s="236"/>
      <c r="Y15" s="233"/>
      <c r="Z15" s="239" t="s">
        <v>515</v>
      </c>
      <c r="AA15" s="233" t="s">
        <v>519</v>
      </c>
      <c r="AB15" s="233" t="s">
        <v>517</v>
      </c>
    </row>
    <row r="16" spans="1:28" s="245" customFormat="1" x14ac:dyDescent="0.25">
      <c r="A16" s="241">
        <v>2</v>
      </c>
      <c r="B16" s="234" t="s">
        <v>505</v>
      </c>
      <c r="C16" s="234" t="s">
        <v>506</v>
      </c>
      <c r="D16" s="242" t="s">
        <v>479</v>
      </c>
      <c r="E16" s="241">
        <v>4125924</v>
      </c>
      <c r="F16" s="241">
        <v>1770002056</v>
      </c>
      <c r="G16" s="241"/>
      <c r="H16" s="241"/>
      <c r="I16" s="242" t="s">
        <v>507</v>
      </c>
      <c r="J16" s="241"/>
      <c r="K16" s="243">
        <v>1</v>
      </c>
      <c r="L16" s="236" t="s">
        <v>520</v>
      </c>
      <c r="M16" s="241"/>
      <c r="N16" s="241"/>
      <c r="O16" s="241"/>
      <c r="P16" s="233">
        <v>24</v>
      </c>
      <c r="Q16" s="241">
        <v>10000000</v>
      </c>
      <c r="R16" s="241">
        <v>2758200</v>
      </c>
      <c r="S16" s="241"/>
      <c r="T16" s="242"/>
      <c r="U16" s="234" t="s">
        <v>471</v>
      </c>
      <c r="V16" s="234" t="s">
        <v>473</v>
      </c>
      <c r="W16" s="241" t="s">
        <v>509</v>
      </c>
      <c r="X16" s="241"/>
      <c r="Y16" s="242"/>
      <c r="Z16" s="244"/>
      <c r="AA16" s="241" t="s">
        <v>521</v>
      </c>
      <c r="AB16" s="241" t="s">
        <v>511</v>
      </c>
    </row>
    <row r="17" spans="1:28" s="245" customFormat="1" x14ac:dyDescent="0.25">
      <c r="A17" s="241"/>
      <c r="B17" s="231" t="s">
        <v>245</v>
      </c>
      <c r="C17" s="234"/>
      <c r="D17" s="242"/>
      <c r="E17" s="241"/>
      <c r="F17" s="241"/>
      <c r="G17" s="241"/>
      <c r="H17" s="241"/>
      <c r="I17" s="242"/>
      <c r="J17" s="241"/>
      <c r="K17" s="243"/>
      <c r="L17" s="242"/>
      <c r="M17" s="241"/>
      <c r="N17" s="241"/>
      <c r="O17" s="241"/>
      <c r="P17" s="241"/>
      <c r="Q17" s="241"/>
      <c r="R17" s="241"/>
      <c r="S17" s="241"/>
      <c r="T17" s="242"/>
      <c r="U17" s="246"/>
      <c r="V17" s="247"/>
      <c r="W17" s="241"/>
      <c r="X17" s="241"/>
      <c r="Y17" s="242"/>
      <c r="Z17" s="244"/>
      <c r="AA17" s="241"/>
      <c r="AB17" s="241"/>
    </row>
    <row r="18" spans="1:28" s="245" customFormat="1" x14ac:dyDescent="0.25">
      <c r="A18" s="241"/>
      <c r="B18" s="231"/>
      <c r="C18" s="234" t="s">
        <v>541</v>
      </c>
      <c r="D18" s="242"/>
      <c r="E18" s="241"/>
      <c r="F18" s="241"/>
      <c r="G18" s="241"/>
      <c r="H18" s="241"/>
      <c r="I18" s="242"/>
      <c r="J18" s="241"/>
      <c r="K18" s="243"/>
      <c r="L18" s="242"/>
      <c r="M18" s="241"/>
      <c r="N18" s="241"/>
      <c r="O18" s="241"/>
      <c r="P18" s="241"/>
      <c r="Q18" s="241"/>
      <c r="R18" s="241"/>
      <c r="S18" s="241"/>
      <c r="T18" s="242"/>
      <c r="U18" s="246"/>
      <c r="V18" s="247"/>
      <c r="W18" s="241"/>
      <c r="X18" s="241"/>
      <c r="Y18" s="242"/>
      <c r="Z18" s="244"/>
      <c r="AA18" s="241"/>
      <c r="AB18" s="241"/>
    </row>
    <row r="19" spans="1:28" s="245" customFormat="1" x14ac:dyDescent="0.25">
      <c r="A19" s="241"/>
      <c r="B19" s="231"/>
      <c r="C19" s="234"/>
      <c r="D19" s="242"/>
      <c r="E19" s="241"/>
      <c r="F19" s="241"/>
      <c r="G19" s="241"/>
      <c r="H19" s="241"/>
      <c r="I19" s="242"/>
      <c r="J19" s="241"/>
      <c r="K19" s="243"/>
      <c r="L19" s="242"/>
      <c r="M19" s="241"/>
      <c r="N19" s="241"/>
      <c r="O19" s="241"/>
      <c r="P19" s="241"/>
      <c r="Q19" s="241"/>
      <c r="R19" s="241"/>
      <c r="S19" s="241"/>
      <c r="T19" s="242"/>
      <c r="U19" s="246"/>
      <c r="V19" s="247"/>
      <c r="W19" s="241"/>
      <c r="X19" s="241"/>
      <c r="Y19" s="242"/>
      <c r="Z19" s="244"/>
      <c r="AA19" s="241"/>
      <c r="AB19" s="241"/>
    </row>
    <row r="20" spans="1:28" s="245" customFormat="1" x14ac:dyDescent="0.25">
      <c r="A20" s="241"/>
      <c r="B20" s="231"/>
      <c r="C20" s="234"/>
      <c r="D20" s="242"/>
      <c r="E20" s="241"/>
      <c r="F20" s="241"/>
      <c r="G20" s="241"/>
      <c r="H20" s="241"/>
      <c r="I20" s="242"/>
      <c r="J20" s="241"/>
      <c r="K20" s="243"/>
      <c r="L20" s="242"/>
      <c r="M20" s="241"/>
      <c r="N20" s="241"/>
      <c r="O20" s="241"/>
      <c r="P20" s="241"/>
      <c r="Q20" s="241"/>
      <c r="R20" s="241"/>
      <c r="S20" s="241"/>
      <c r="T20" s="242"/>
      <c r="U20" s="246"/>
      <c r="V20" s="247"/>
      <c r="W20" s="241"/>
      <c r="X20" s="241"/>
      <c r="Y20" s="242"/>
      <c r="Z20" s="244"/>
      <c r="AA20" s="241"/>
      <c r="AB20" s="241"/>
    </row>
    <row r="21" spans="1:28" s="245" customFormat="1" ht="16.5" customHeight="1" x14ac:dyDescent="0.25">
      <c r="A21" s="241"/>
      <c r="B21" s="234"/>
      <c r="C21" s="234"/>
      <c r="D21" s="242"/>
      <c r="E21" s="241"/>
      <c r="F21" s="241"/>
      <c r="G21" s="241"/>
      <c r="H21" s="241"/>
      <c r="I21" s="242"/>
      <c r="J21" s="241"/>
      <c r="K21" s="243"/>
      <c r="L21" s="242"/>
      <c r="M21" s="241"/>
      <c r="N21" s="241"/>
      <c r="O21" s="241"/>
      <c r="P21" s="241"/>
      <c r="Q21" s="241"/>
      <c r="R21" s="241"/>
      <c r="S21" s="241"/>
      <c r="T21" s="242"/>
      <c r="U21" s="246"/>
      <c r="V21" s="248"/>
      <c r="W21" s="241"/>
      <c r="X21" s="241"/>
      <c r="Y21" s="242"/>
      <c r="Z21" s="244"/>
      <c r="AA21" s="241"/>
      <c r="AB21" s="241"/>
    </row>
    <row r="22" spans="1:28" ht="11.25" customHeight="1" x14ac:dyDescent="0.2"/>
    <row r="23" spans="1:28" x14ac:dyDescent="0.2">
      <c r="C23" s="249"/>
    </row>
    <row r="24" spans="1:28" x14ac:dyDescent="0.2">
      <c r="C24" s="249"/>
    </row>
    <row r="25" spans="1:28" x14ac:dyDescent="0.2">
      <c r="B25" s="249"/>
    </row>
    <row r="26" spans="1:28" x14ac:dyDescent="0.2">
      <c r="C26" s="249"/>
    </row>
    <row r="27" spans="1:28" x14ac:dyDescent="0.2">
      <c r="C27" s="249"/>
    </row>
    <row r="28" spans="1:28" x14ac:dyDescent="0.2">
      <c r="C28" s="249"/>
    </row>
    <row r="29" spans="1:28" x14ac:dyDescent="0.2">
      <c r="C29" s="249"/>
    </row>
  </sheetData>
  <mergeCells count="20">
    <mergeCell ref="A7:A8"/>
    <mergeCell ref="B7:B8"/>
    <mergeCell ref="C7:C8"/>
    <mergeCell ref="D7:F7"/>
    <mergeCell ref="G7:H7"/>
    <mergeCell ref="I7:J7"/>
    <mergeCell ref="K7:K8"/>
    <mergeCell ref="L7:L8"/>
    <mergeCell ref="M7:M8"/>
    <mergeCell ref="N7:N8"/>
    <mergeCell ref="O7:O8"/>
    <mergeCell ref="P7:P8"/>
    <mergeCell ref="Z7:Z8"/>
    <mergeCell ref="AA7:AB7"/>
    <mergeCell ref="Q7:R7"/>
    <mergeCell ref="S7:S8"/>
    <mergeCell ref="T7:T8"/>
    <mergeCell ref="U7:W7"/>
    <mergeCell ref="X7:X8"/>
    <mergeCell ref="Y7:Y8"/>
  </mergeCells>
  <pageMargins left="0.45" right="0.4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41"/>
  <sheetViews>
    <sheetView workbookViewId="0">
      <pane xSplit="8" ySplit="7" topLeftCell="I8" activePane="bottomRight" state="frozen"/>
      <selection pane="topRight" activeCell="D1" sqref="D1"/>
      <selection pane="bottomLeft" activeCell="A15" sqref="A15"/>
      <selection pane="bottomRight" activeCell="G16" sqref="G16"/>
    </sheetView>
  </sheetViews>
  <sheetFormatPr defaultRowHeight="12" x14ac:dyDescent="0.2"/>
  <cols>
    <col min="1" max="1" width="4.28515625" style="127" customWidth="1"/>
    <col min="2" max="2" width="5.85546875" style="127" customWidth="1"/>
    <col min="3" max="3" width="7.42578125" style="127" customWidth="1"/>
    <col min="4" max="4" width="7" style="127" customWidth="1"/>
    <col min="5" max="5" width="7.7109375" style="127" customWidth="1"/>
    <col min="6" max="6" width="11.140625" style="127" customWidth="1"/>
    <col min="7" max="7" width="31.7109375" style="127" customWidth="1"/>
    <col min="8" max="8" width="8.5703125" style="127" customWidth="1"/>
    <col min="9" max="9" width="9.140625" style="127" customWidth="1"/>
    <col min="10" max="11" width="6.140625" style="127" customWidth="1"/>
    <col min="12" max="12" width="11.140625" style="127" customWidth="1"/>
    <col min="13" max="13" width="5.5703125" style="127" customWidth="1"/>
    <col min="14" max="14" width="10.5703125" style="127" customWidth="1"/>
    <col min="15" max="15" width="8.7109375" style="127" customWidth="1"/>
    <col min="16" max="16" width="12.42578125" style="127" customWidth="1"/>
    <col min="17" max="17" width="11.140625" style="127" customWidth="1"/>
    <col min="18" max="18" width="5" style="127" customWidth="1"/>
    <col min="19" max="19" width="12.7109375" style="127" customWidth="1"/>
    <col min="20" max="20" width="8.5703125" style="127" customWidth="1"/>
    <col min="21" max="21" width="15.5703125" style="127" customWidth="1"/>
    <col min="22" max="22" width="10.140625" style="127" customWidth="1"/>
    <col min="23" max="23" width="17.42578125" style="127" customWidth="1"/>
    <col min="24" max="24" width="9.5703125" style="127" customWidth="1"/>
    <col min="25" max="25" width="10.7109375" style="127" customWidth="1"/>
    <col min="26" max="26" width="9.42578125" style="127" customWidth="1"/>
    <col min="27" max="27" width="20.42578125" style="127" customWidth="1"/>
    <col min="28" max="16384" width="9.140625" style="127"/>
  </cols>
  <sheetData>
    <row r="1" spans="1:32" x14ac:dyDescent="0.2">
      <c r="K1" s="128" t="s">
        <v>582</v>
      </c>
    </row>
    <row r="2" spans="1:32" x14ac:dyDescent="0.2">
      <c r="C2" s="129" t="s">
        <v>352</v>
      </c>
      <c r="S2" s="130"/>
      <c r="U2" s="129" t="s">
        <v>111</v>
      </c>
      <c r="AA2" s="130"/>
    </row>
    <row r="3" spans="1:32" s="126" customFormat="1" x14ac:dyDescent="0.2">
      <c r="A3" s="131"/>
      <c r="B3" s="131"/>
      <c r="C3" s="132" t="s">
        <v>166</v>
      </c>
      <c r="D3" s="131"/>
      <c r="F3" s="131"/>
      <c r="H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2" t="s">
        <v>166</v>
      </c>
      <c r="W3" s="131"/>
      <c r="Y3" s="132"/>
      <c r="Z3" s="131"/>
      <c r="AA3" s="131"/>
      <c r="AB3" s="131"/>
      <c r="AC3" s="131"/>
      <c r="AD3" s="131"/>
      <c r="AE3" s="131"/>
      <c r="AF3" s="131"/>
    </row>
    <row r="5" spans="1:32" s="133" customFormat="1" ht="33.75" customHeight="1" x14ac:dyDescent="0.2">
      <c r="A5" s="613" t="s">
        <v>52</v>
      </c>
      <c r="B5" s="608" t="s">
        <v>95</v>
      </c>
      <c r="C5" s="608" t="s">
        <v>96</v>
      </c>
      <c r="D5" s="610" t="s">
        <v>97</v>
      </c>
      <c r="E5" s="611"/>
      <c r="F5" s="612"/>
      <c r="G5" s="613" t="s">
        <v>57</v>
      </c>
      <c r="H5" s="601" t="s">
        <v>11</v>
      </c>
      <c r="I5" s="603" t="s">
        <v>165</v>
      </c>
      <c r="J5" s="604"/>
      <c r="K5" s="605"/>
      <c r="L5" s="603" t="s">
        <v>60</v>
      </c>
      <c r="M5" s="604"/>
      <c r="N5" s="605"/>
      <c r="O5" s="606" t="s">
        <v>39</v>
      </c>
      <c r="P5" s="603" t="s">
        <v>24</v>
      </c>
      <c r="Q5" s="604"/>
      <c r="R5" s="605"/>
      <c r="S5" s="601" t="s">
        <v>15</v>
      </c>
      <c r="T5" s="599" t="s">
        <v>16</v>
      </c>
      <c r="U5" s="599" t="s">
        <v>17</v>
      </c>
      <c r="V5" s="599" t="s">
        <v>42</v>
      </c>
      <c r="W5" s="599" t="s">
        <v>40</v>
      </c>
      <c r="X5" s="599" t="s">
        <v>81</v>
      </c>
      <c r="Y5" s="599" t="s">
        <v>41</v>
      </c>
      <c r="Z5" s="599" t="s">
        <v>27</v>
      </c>
      <c r="AA5" s="599" t="s">
        <v>31</v>
      </c>
    </row>
    <row r="6" spans="1:32" s="133" customFormat="1" ht="40.5" customHeight="1" x14ac:dyDescent="0.2">
      <c r="A6" s="614"/>
      <c r="B6" s="609"/>
      <c r="C6" s="609"/>
      <c r="D6" s="134" t="s">
        <v>78</v>
      </c>
      <c r="E6" s="135" t="s">
        <v>105</v>
      </c>
      <c r="F6" s="135" t="s">
        <v>106</v>
      </c>
      <c r="G6" s="614"/>
      <c r="H6" s="602"/>
      <c r="I6" s="78" t="s">
        <v>12</v>
      </c>
      <c r="J6" s="78" t="s">
        <v>13</v>
      </c>
      <c r="K6" s="78" t="s">
        <v>14</v>
      </c>
      <c r="L6" s="78" t="s">
        <v>68</v>
      </c>
      <c r="M6" s="78" t="s">
        <v>12</v>
      </c>
      <c r="N6" s="78" t="s">
        <v>13</v>
      </c>
      <c r="O6" s="607"/>
      <c r="P6" s="78" t="s">
        <v>12</v>
      </c>
      <c r="Q6" s="78" t="s">
        <v>13</v>
      </c>
      <c r="R6" s="78" t="s">
        <v>14</v>
      </c>
      <c r="S6" s="602"/>
      <c r="T6" s="600"/>
      <c r="U6" s="600"/>
      <c r="V6" s="600"/>
      <c r="W6" s="600"/>
      <c r="X6" s="600"/>
      <c r="Y6" s="600"/>
      <c r="Z6" s="600"/>
      <c r="AA6" s="600"/>
    </row>
    <row r="7" spans="1:32" ht="14.25" customHeight="1" x14ac:dyDescent="0.2">
      <c r="A7" s="118" t="s">
        <v>9</v>
      </c>
      <c r="B7" s="106"/>
      <c r="C7" s="106"/>
      <c r="D7" s="106"/>
      <c r="E7" s="106"/>
      <c r="F7" s="106"/>
      <c r="G7" s="118" t="s">
        <v>10</v>
      </c>
      <c r="H7" s="118">
        <v>1</v>
      </c>
      <c r="I7" s="118">
        <f t="shared" ref="I7:Y7" si="0">H7+1</f>
        <v>2</v>
      </c>
      <c r="J7" s="118">
        <f t="shared" si="0"/>
        <v>3</v>
      </c>
      <c r="K7" s="118">
        <f t="shared" si="0"/>
        <v>4</v>
      </c>
      <c r="L7" s="118">
        <f t="shared" si="0"/>
        <v>5</v>
      </c>
      <c r="M7" s="118">
        <f t="shared" si="0"/>
        <v>6</v>
      </c>
      <c r="N7" s="118">
        <f t="shared" si="0"/>
        <v>7</v>
      </c>
      <c r="O7" s="118">
        <f t="shared" si="0"/>
        <v>8</v>
      </c>
      <c r="P7" s="118">
        <f t="shared" si="0"/>
        <v>9</v>
      </c>
      <c r="Q7" s="118">
        <f t="shared" si="0"/>
        <v>10</v>
      </c>
      <c r="R7" s="118">
        <f t="shared" si="0"/>
        <v>11</v>
      </c>
      <c r="S7" s="118">
        <f t="shared" si="0"/>
        <v>12</v>
      </c>
      <c r="T7" s="79">
        <f t="shared" si="0"/>
        <v>13</v>
      </c>
      <c r="U7" s="118">
        <f t="shared" si="0"/>
        <v>14</v>
      </c>
      <c r="V7" s="118">
        <f t="shared" si="0"/>
        <v>15</v>
      </c>
      <c r="W7" s="118">
        <f t="shared" si="0"/>
        <v>16</v>
      </c>
      <c r="X7" s="118">
        <f t="shared" si="0"/>
        <v>17</v>
      </c>
      <c r="Y7" s="79">
        <f t="shared" si="0"/>
        <v>18</v>
      </c>
      <c r="Z7" s="118">
        <v>19</v>
      </c>
      <c r="AA7" s="118">
        <v>20</v>
      </c>
    </row>
    <row r="8" spans="1:32" s="136" customFormat="1" ht="11.25" customHeight="1" x14ac:dyDescent="0.25">
      <c r="A8" s="120">
        <v>1</v>
      </c>
      <c r="B8" s="122" t="s">
        <v>349</v>
      </c>
      <c r="C8" s="122" t="s">
        <v>350</v>
      </c>
      <c r="D8" s="144" t="s">
        <v>351</v>
      </c>
      <c r="E8" s="122">
        <v>9070079</v>
      </c>
      <c r="F8" s="120">
        <v>1770002007</v>
      </c>
      <c r="G8" s="141" t="s">
        <v>273</v>
      </c>
      <c r="H8" s="60"/>
      <c r="I8" s="60" t="s">
        <v>274</v>
      </c>
      <c r="J8" s="79">
        <v>2019.01</v>
      </c>
      <c r="K8" s="79">
        <v>15</v>
      </c>
      <c r="L8" s="79" t="s">
        <v>275</v>
      </c>
      <c r="M8" s="79" t="s">
        <v>276</v>
      </c>
      <c r="N8" s="79" t="s">
        <v>277</v>
      </c>
      <c r="O8" s="118">
        <v>1</v>
      </c>
      <c r="P8" s="79" t="s">
        <v>522</v>
      </c>
      <c r="Q8" s="79" t="s">
        <v>277</v>
      </c>
      <c r="R8" s="79">
        <v>2</v>
      </c>
      <c r="S8" s="61">
        <v>6708000699</v>
      </c>
      <c r="T8" s="118">
        <v>3354</v>
      </c>
      <c r="U8" s="118" t="s">
        <v>278</v>
      </c>
      <c r="V8" s="118" t="s">
        <v>279</v>
      </c>
      <c r="W8" s="62" t="s">
        <v>280</v>
      </c>
      <c r="X8" s="62">
        <v>2</v>
      </c>
      <c r="Y8" s="142">
        <f>X8*T8</f>
        <v>6708</v>
      </c>
      <c r="Z8" s="62"/>
      <c r="AA8" s="118" t="s">
        <v>281</v>
      </c>
    </row>
    <row r="9" spans="1:32" s="136" customFormat="1" ht="11.25" customHeight="1" x14ac:dyDescent="0.25">
      <c r="A9" s="122">
        <v>2</v>
      </c>
      <c r="B9" s="122" t="s">
        <v>349</v>
      </c>
      <c r="C9" s="122" t="s">
        <v>350</v>
      </c>
      <c r="D9" s="144" t="s">
        <v>351</v>
      </c>
      <c r="E9" s="122">
        <v>9070079</v>
      </c>
      <c r="F9" s="120">
        <v>1770002007</v>
      </c>
      <c r="G9" s="141" t="s">
        <v>282</v>
      </c>
      <c r="H9" s="60"/>
      <c r="I9" s="60" t="s">
        <v>283</v>
      </c>
      <c r="J9" s="79" t="s">
        <v>284</v>
      </c>
      <c r="K9" s="79">
        <v>15</v>
      </c>
      <c r="L9" s="79" t="s">
        <v>275</v>
      </c>
      <c r="M9" s="79" t="s">
        <v>276</v>
      </c>
      <c r="N9" s="79" t="s">
        <v>277</v>
      </c>
      <c r="O9" s="118">
        <v>1</v>
      </c>
      <c r="P9" s="79" t="s">
        <v>523</v>
      </c>
      <c r="Q9" s="79" t="s">
        <v>284</v>
      </c>
      <c r="R9" s="79">
        <v>2</v>
      </c>
      <c r="S9" s="61">
        <v>6708000402</v>
      </c>
      <c r="T9" s="118">
        <v>942</v>
      </c>
      <c r="U9" s="118" t="s">
        <v>285</v>
      </c>
      <c r="V9" s="118" t="s">
        <v>279</v>
      </c>
      <c r="W9" s="62" t="s">
        <v>280</v>
      </c>
      <c r="X9" s="62">
        <v>2</v>
      </c>
      <c r="Y9" s="142">
        <f t="shared" ref="Y9:Y30" si="1">X9*T9</f>
        <v>1884</v>
      </c>
      <c r="Z9" s="62"/>
      <c r="AA9" s="118" t="s">
        <v>286</v>
      </c>
    </row>
    <row r="10" spans="1:32" s="136" customFormat="1" ht="11.25" customHeight="1" x14ac:dyDescent="0.25">
      <c r="A10" s="122">
        <v>3</v>
      </c>
      <c r="B10" s="122" t="s">
        <v>349</v>
      </c>
      <c r="C10" s="122" t="s">
        <v>350</v>
      </c>
      <c r="D10" s="144" t="s">
        <v>351</v>
      </c>
      <c r="E10" s="122">
        <v>9070079</v>
      </c>
      <c r="F10" s="120">
        <v>1770002007</v>
      </c>
      <c r="G10" s="141" t="s">
        <v>287</v>
      </c>
      <c r="H10" s="60"/>
      <c r="I10" s="79">
        <v>433296</v>
      </c>
      <c r="J10" s="79" t="s">
        <v>288</v>
      </c>
      <c r="K10" s="79">
        <v>15</v>
      </c>
      <c r="L10" s="79" t="s">
        <v>275</v>
      </c>
      <c r="M10" s="79" t="s">
        <v>276</v>
      </c>
      <c r="N10" s="79" t="s">
        <v>277</v>
      </c>
      <c r="O10" s="118">
        <v>1</v>
      </c>
      <c r="P10" s="79" t="s">
        <v>524</v>
      </c>
      <c r="Q10" s="79" t="s">
        <v>288</v>
      </c>
      <c r="R10" s="79">
        <v>2</v>
      </c>
      <c r="S10" s="61">
        <v>6708000819</v>
      </c>
      <c r="T10" s="118">
        <v>526</v>
      </c>
      <c r="U10" s="118" t="s">
        <v>289</v>
      </c>
      <c r="V10" s="118" t="s">
        <v>279</v>
      </c>
      <c r="W10" s="62" t="s">
        <v>280</v>
      </c>
      <c r="X10" s="62">
        <v>2</v>
      </c>
      <c r="Y10" s="142">
        <f t="shared" si="1"/>
        <v>1052</v>
      </c>
      <c r="Z10" s="62"/>
      <c r="AA10" s="118" t="s">
        <v>290</v>
      </c>
    </row>
    <row r="11" spans="1:32" s="136" customFormat="1" ht="11.25" customHeight="1" x14ac:dyDescent="0.25">
      <c r="A11" s="121">
        <v>4</v>
      </c>
      <c r="B11" s="122" t="s">
        <v>349</v>
      </c>
      <c r="C11" s="122" t="s">
        <v>350</v>
      </c>
      <c r="D11" s="144" t="s">
        <v>351</v>
      </c>
      <c r="E11" s="122">
        <v>9070079</v>
      </c>
      <c r="F11" s="120">
        <v>1770002007</v>
      </c>
      <c r="G11" s="141" t="s">
        <v>291</v>
      </c>
      <c r="H11" s="60"/>
      <c r="I11" s="79">
        <v>444081</v>
      </c>
      <c r="J11" s="79" t="s">
        <v>292</v>
      </c>
      <c r="K11" s="79">
        <v>15</v>
      </c>
      <c r="L11" s="79" t="s">
        <v>275</v>
      </c>
      <c r="M11" s="79" t="s">
        <v>276</v>
      </c>
      <c r="N11" s="79" t="s">
        <v>277</v>
      </c>
      <c r="O11" s="118">
        <v>1</v>
      </c>
      <c r="P11" s="79" t="s">
        <v>302</v>
      </c>
      <c r="Q11" s="79" t="s">
        <v>292</v>
      </c>
      <c r="R11" s="79">
        <v>2</v>
      </c>
      <c r="S11" s="61">
        <v>6708000779</v>
      </c>
      <c r="T11" s="118">
        <v>4361</v>
      </c>
      <c r="U11" s="118" t="s">
        <v>293</v>
      </c>
      <c r="V11" s="118" t="s">
        <v>279</v>
      </c>
      <c r="W11" s="62" t="s">
        <v>280</v>
      </c>
      <c r="X11" s="62">
        <v>2</v>
      </c>
      <c r="Y11" s="142">
        <f t="shared" si="1"/>
        <v>8722</v>
      </c>
      <c r="Z11" s="62"/>
      <c r="AA11" s="118" t="s">
        <v>294</v>
      </c>
    </row>
    <row r="12" spans="1:32" s="136" customFormat="1" ht="11.25" customHeight="1" x14ac:dyDescent="0.25">
      <c r="A12" s="118">
        <v>5</v>
      </c>
      <c r="B12" s="122" t="s">
        <v>349</v>
      </c>
      <c r="C12" s="122" t="s">
        <v>350</v>
      </c>
      <c r="D12" s="144" t="s">
        <v>351</v>
      </c>
      <c r="E12" s="122">
        <v>9070079</v>
      </c>
      <c r="F12" s="120">
        <v>1770002007</v>
      </c>
      <c r="G12" s="141" t="s">
        <v>295</v>
      </c>
      <c r="H12" s="60"/>
      <c r="I12" s="79">
        <v>444083</v>
      </c>
      <c r="J12" s="79" t="s">
        <v>296</v>
      </c>
      <c r="K12" s="79">
        <v>15</v>
      </c>
      <c r="L12" s="79" t="s">
        <v>275</v>
      </c>
      <c r="M12" s="79" t="s">
        <v>276</v>
      </c>
      <c r="N12" s="79" t="s">
        <v>277</v>
      </c>
      <c r="O12" s="118">
        <v>1</v>
      </c>
      <c r="P12" s="79" t="s">
        <v>297</v>
      </c>
      <c r="Q12" s="79" t="s">
        <v>296</v>
      </c>
      <c r="R12" s="79">
        <v>2</v>
      </c>
      <c r="S12" s="61">
        <v>6708000841</v>
      </c>
      <c r="T12" s="118">
        <v>653</v>
      </c>
      <c r="U12" s="118" t="s">
        <v>298</v>
      </c>
      <c r="V12" s="118" t="s">
        <v>279</v>
      </c>
      <c r="W12" s="62" t="s">
        <v>280</v>
      </c>
      <c r="X12" s="62">
        <v>2</v>
      </c>
      <c r="Y12" s="142">
        <f t="shared" si="1"/>
        <v>1306</v>
      </c>
      <c r="Z12" s="62"/>
      <c r="AA12" s="118" t="s">
        <v>299</v>
      </c>
    </row>
    <row r="13" spans="1:32" s="136" customFormat="1" ht="11.25" customHeight="1" x14ac:dyDescent="0.25">
      <c r="A13" s="118">
        <v>6</v>
      </c>
      <c r="B13" s="122" t="s">
        <v>349</v>
      </c>
      <c r="C13" s="122" t="s">
        <v>350</v>
      </c>
      <c r="D13" s="144" t="s">
        <v>351</v>
      </c>
      <c r="E13" s="122">
        <v>9070079</v>
      </c>
      <c r="F13" s="120">
        <v>1770002007</v>
      </c>
      <c r="G13" s="141" t="s">
        <v>300</v>
      </c>
      <c r="H13" s="60"/>
      <c r="I13" s="79">
        <v>444082</v>
      </c>
      <c r="J13" s="79" t="s">
        <v>301</v>
      </c>
      <c r="K13" s="79">
        <v>15</v>
      </c>
      <c r="L13" s="79" t="s">
        <v>275</v>
      </c>
      <c r="M13" s="79" t="s">
        <v>276</v>
      </c>
      <c r="N13" s="79" t="s">
        <v>277</v>
      </c>
      <c r="O13" s="118">
        <v>1</v>
      </c>
      <c r="P13" s="79" t="s">
        <v>310</v>
      </c>
      <c r="Q13" s="79" t="s">
        <v>301</v>
      </c>
      <c r="R13" s="79">
        <v>2</v>
      </c>
      <c r="S13" s="61">
        <v>6708000842</v>
      </c>
      <c r="T13" s="118">
        <v>933</v>
      </c>
      <c r="U13" s="118" t="s">
        <v>303</v>
      </c>
      <c r="V13" s="118" t="s">
        <v>279</v>
      </c>
      <c r="W13" s="62" t="s">
        <v>280</v>
      </c>
      <c r="X13" s="62">
        <v>2</v>
      </c>
      <c r="Y13" s="142">
        <f t="shared" si="1"/>
        <v>1866</v>
      </c>
      <c r="Z13" s="62"/>
      <c r="AA13" s="118" t="s">
        <v>304</v>
      </c>
    </row>
    <row r="14" spans="1:32" s="136" customFormat="1" ht="11.25" customHeight="1" x14ac:dyDescent="0.25">
      <c r="A14" s="118">
        <v>7</v>
      </c>
      <c r="B14" s="122" t="s">
        <v>349</v>
      </c>
      <c r="C14" s="122" t="s">
        <v>350</v>
      </c>
      <c r="D14" s="144" t="s">
        <v>351</v>
      </c>
      <c r="E14" s="122">
        <v>9070079</v>
      </c>
      <c r="F14" s="120">
        <v>1770002007</v>
      </c>
      <c r="G14" s="141" t="s">
        <v>305</v>
      </c>
      <c r="H14" s="60"/>
      <c r="I14" s="79">
        <v>444085</v>
      </c>
      <c r="J14" s="79" t="s">
        <v>306</v>
      </c>
      <c r="K14" s="79">
        <v>11</v>
      </c>
      <c r="L14" s="79" t="s">
        <v>275</v>
      </c>
      <c r="M14" s="79" t="s">
        <v>276</v>
      </c>
      <c r="N14" s="79" t="s">
        <v>277</v>
      </c>
      <c r="O14" s="118">
        <v>1</v>
      </c>
      <c r="P14" s="79" t="s">
        <v>525</v>
      </c>
      <c r="Q14" s="79" t="s">
        <v>306</v>
      </c>
      <c r="R14" s="79">
        <v>2</v>
      </c>
      <c r="S14" s="61">
        <v>6708000304</v>
      </c>
      <c r="T14" s="118">
        <v>1749</v>
      </c>
      <c r="U14" s="118" t="s">
        <v>307</v>
      </c>
      <c r="V14" s="118" t="s">
        <v>279</v>
      </c>
      <c r="W14" s="62" t="s">
        <v>280</v>
      </c>
      <c r="X14" s="62">
        <v>2</v>
      </c>
      <c r="Y14" s="142">
        <f t="shared" si="1"/>
        <v>3498</v>
      </c>
      <c r="Z14" s="62"/>
      <c r="AA14" s="118" t="s">
        <v>308</v>
      </c>
    </row>
    <row r="15" spans="1:32" s="136" customFormat="1" ht="11.25" customHeight="1" x14ac:dyDescent="0.25">
      <c r="A15" s="118">
        <v>8</v>
      </c>
      <c r="B15" s="122" t="s">
        <v>349</v>
      </c>
      <c r="C15" s="122" t="s">
        <v>350</v>
      </c>
      <c r="D15" s="144" t="s">
        <v>351</v>
      </c>
      <c r="E15" s="122">
        <v>9070079</v>
      </c>
      <c r="F15" s="120">
        <v>1770002007</v>
      </c>
      <c r="G15" s="141" t="s">
        <v>309</v>
      </c>
      <c r="H15" s="60"/>
      <c r="I15" s="79">
        <v>444084</v>
      </c>
      <c r="J15" s="79" t="s">
        <v>296</v>
      </c>
      <c r="K15" s="79">
        <v>15</v>
      </c>
      <c r="L15" s="79" t="s">
        <v>275</v>
      </c>
      <c r="M15" s="79" t="s">
        <v>276</v>
      </c>
      <c r="N15" s="79" t="s">
        <v>277</v>
      </c>
      <c r="O15" s="118">
        <v>1</v>
      </c>
      <c r="P15" s="79" t="s">
        <v>526</v>
      </c>
      <c r="Q15" s="79" t="s">
        <v>296</v>
      </c>
      <c r="R15" s="79">
        <v>2</v>
      </c>
      <c r="S15" s="61">
        <v>6708000859</v>
      </c>
      <c r="T15" s="118">
        <v>87</v>
      </c>
      <c r="U15" s="118" t="s">
        <v>311</v>
      </c>
      <c r="V15" s="118" t="s">
        <v>279</v>
      </c>
      <c r="W15" s="62" t="s">
        <v>280</v>
      </c>
      <c r="X15" s="62">
        <v>2</v>
      </c>
      <c r="Y15" s="142">
        <f t="shared" si="1"/>
        <v>174</v>
      </c>
      <c r="Z15" s="62"/>
      <c r="AA15" s="118" t="s">
        <v>312</v>
      </c>
    </row>
    <row r="16" spans="1:32" s="136" customFormat="1" ht="11.25" customHeight="1" x14ac:dyDescent="0.25">
      <c r="A16" s="118">
        <v>9</v>
      </c>
      <c r="B16" s="122" t="s">
        <v>349</v>
      </c>
      <c r="C16" s="122" t="s">
        <v>350</v>
      </c>
      <c r="D16" s="144" t="s">
        <v>351</v>
      </c>
      <c r="E16" s="122">
        <v>9070079</v>
      </c>
      <c r="F16" s="120">
        <v>1770002007</v>
      </c>
      <c r="G16" s="141" t="s">
        <v>313</v>
      </c>
      <c r="H16" s="60"/>
      <c r="I16" s="159">
        <v>3504</v>
      </c>
      <c r="J16" s="159" t="s">
        <v>475</v>
      </c>
      <c r="K16" s="159">
        <v>15</v>
      </c>
      <c r="L16" s="79" t="s">
        <v>275</v>
      </c>
      <c r="M16" s="79" t="s">
        <v>276</v>
      </c>
      <c r="N16" s="79" t="s">
        <v>277</v>
      </c>
      <c r="O16" s="118">
        <v>1</v>
      </c>
      <c r="P16" s="79" t="s">
        <v>527</v>
      </c>
      <c r="Q16" s="79" t="s">
        <v>475</v>
      </c>
      <c r="R16" s="79">
        <v>2</v>
      </c>
      <c r="S16" s="61">
        <v>6708000906</v>
      </c>
      <c r="T16" s="118">
        <v>1991</v>
      </c>
      <c r="U16" s="118" t="s">
        <v>314</v>
      </c>
      <c r="V16" s="118" t="s">
        <v>279</v>
      </c>
      <c r="W16" s="62" t="s">
        <v>280</v>
      </c>
      <c r="X16" s="62">
        <v>2</v>
      </c>
      <c r="Y16" s="142">
        <f t="shared" si="1"/>
        <v>3982</v>
      </c>
      <c r="Z16" s="62"/>
      <c r="AA16" s="118" t="s">
        <v>315</v>
      </c>
    </row>
    <row r="17" spans="1:31" s="136" customFormat="1" ht="11.25" customHeight="1" x14ac:dyDescent="0.25">
      <c r="A17" s="118">
        <v>10</v>
      </c>
      <c r="B17" s="122" t="s">
        <v>349</v>
      </c>
      <c r="C17" s="122" t="s">
        <v>350</v>
      </c>
      <c r="D17" s="144" t="s">
        <v>351</v>
      </c>
      <c r="E17" s="122">
        <v>9070079</v>
      </c>
      <c r="F17" s="120">
        <v>1770002007</v>
      </c>
      <c r="G17" s="141" t="s">
        <v>316</v>
      </c>
      <c r="H17" s="60"/>
      <c r="I17" s="159">
        <v>3505</v>
      </c>
      <c r="J17" s="159" t="s">
        <v>475</v>
      </c>
      <c r="K17" s="159">
        <v>15</v>
      </c>
      <c r="L17" s="79" t="s">
        <v>275</v>
      </c>
      <c r="M17" s="79" t="s">
        <v>276</v>
      </c>
      <c r="N17" s="79" t="s">
        <v>277</v>
      </c>
      <c r="O17" s="118">
        <v>1</v>
      </c>
      <c r="P17" s="79" t="s">
        <v>528</v>
      </c>
      <c r="Q17" s="159" t="s">
        <v>475</v>
      </c>
      <c r="R17" s="79">
        <v>2</v>
      </c>
      <c r="S17" s="61">
        <v>6708000907</v>
      </c>
      <c r="T17" s="118">
        <v>100</v>
      </c>
      <c r="U17" s="118" t="s">
        <v>317</v>
      </c>
      <c r="V17" s="118" t="s">
        <v>279</v>
      </c>
      <c r="W17" s="62" t="s">
        <v>280</v>
      </c>
      <c r="X17" s="62">
        <v>2</v>
      </c>
      <c r="Y17" s="142">
        <f t="shared" si="1"/>
        <v>200</v>
      </c>
      <c r="Z17" s="62"/>
      <c r="AA17" s="118" t="s">
        <v>312</v>
      </c>
    </row>
    <row r="18" spans="1:31" ht="11.25" customHeight="1" x14ac:dyDescent="0.2">
      <c r="A18" s="79">
        <v>11</v>
      </c>
      <c r="B18" s="122" t="s">
        <v>349</v>
      </c>
      <c r="C18" s="122" t="s">
        <v>350</v>
      </c>
      <c r="D18" s="144" t="s">
        <v>351</v>
      </c>
      <c r="E18" s="122">
        <v>9070079</v>
      </c>
      <c r="F18" s="120">
        <v>1770002007</v>
      </c>
      <c r="G18" s="141" t="s">
        <v>318</v>
      </c>
      <c r="H18" s="60"/>
      <c r="I18" s="159">
        <v>3506</v>
      </c>
      <c r="J18" s="159" t="s">
        <v>475</v>
      </c>
      <c r="K18" s="159">
        <v>15</v>
      </c>
      <c r="L18" s="79" t="s">
        <v>275</v>
      </c>
      <c r="M18" s="79" t="s">
        <v>276</v>
      </c>
      <c r="N18" s="79" t="s">
        <v>277</v>
      </c>
      <c r="O18" s="118">
        <v>1</v>
      </c>
      <c r="P18" s="79" t="s">
        <v>529</v>
      </c>
      <c r="Q18" s="159" t="s">
        <v>475</v>
      </c>
      <c r="R18" s="79">
        <v>2</v>
      </c>
      <c r="S18" s="61">
        <v>6708000900</v>
      </c>
      <c r="T18" s="118">
        <v>5000</v>
      </c>
      <c r="U18" s="118" t="s">
        <v>319</v>
      </c>
      <c r="V18" s="118" t="s">
        <v>279</v>
      </c>
      <c r="W18" s="62" t="s">
        <v>280</v>
      </c>
      <c r="X18" s="62">
        <v>2</v>
      </c>
      <c r="Y18" s="142">
        <f t="shared" si="1"/>
        <v>10000</v>
      </c>
      <c r="Z18" s="62"/>
      <c r="AA18" s="118"/>
    </row>
    <row r="19" spans="1:31" s="138" customFormat="1" ht="11.25" customHeight="1" x14ac:dyDescent="0.2">
      <c r="A19" s="137">
        <v>12</v>
      </c>
      <c r="B19" s="122" t="s">
        <v>349</v>
      </c>
      <c r="C19" s="122" t="s">
        <v>350</v>
      </c>
      <c r="D19" s="144" t="s">
        <v>351</v>
      </c>
      <c r="E19" s="122">
        <v>9070079</v>
      </c>
      <c r="F19" s="120">
        <v>1770002007</v>
      </c>
      <c r="G19" s="141" t="s">
        <v>320</v>
      </c>
      <c r="H19" s="60"/>
      <c r="I19" s="159">
        <v>3507</v>
      </c>
      <c r="J19" s="159" t="s">
        <v>475</v>
      </c>
      <c r="K19" s="159">
        <v>15</v>
      </c>
      <c r="L19" s="79" t="s">
        <v>275</v>
      </c>
      <c r="M19" s="79" t="s">
        <v>276</v>
      </c>
      <c r="N19" s="79" t="s">
        <v>277</v>
      </c>
      <c r="O19" s="118">
        <v>1</v>
      </c>
      <c r="P19" s="79" t="s">
        <v>530</v>
      </c>
      <c r="Q19" s="159" t="s">
        <v>475</v>
      </c>
      <c r="R19" s="79">
        <v>2</v>
      </c>
      <c r="S19" s="61">
        <v>6808000864</v>
      </c>
      <c r="T19" s="118">
        <v>8112</v>
      </c>
      <c r="U19" s="118" t="s">
        <v>321</v>
      </c>
      <c r="V19" s="118" t="s">
        <v>279</v>
      </c>
      <c r="W19" s="62" t="s">
        <v>280</v>
      </c>
      <c r="X19" s="62">
        <v>2</v>
      </c>
      <c r="Y19" s="142">
        <f t="shared" si="1"/>
        <v>16224</v>
      </c>
      <c r="Z19" s="62"/>
      <c r="AA19" s="118" t="s">
        <v>322</v>
      </c>
      <c r="AB19" s="136"/>
      <c r="AC19" s="136"/>
      <c r="AD19" s="136"/>
      <c r="AE19" s="136"/>
    </row>
    <row r="20" spans="1:31" s="138" customFormat="1" ht="11.25" customHeight="1" x14ac:dyDescent="0.2">
      <c r="A20" s="137">
        <v>13</v>
      </c>
      <c r="B20" s="122" t="s">
        <v>349</v>
      </c>
      <c r="C20" s="122" t="s">
        <v>350</v>
      </c>
      <c r="D20" s="144" t="s">
        <v>351</v>
      </c>
      <c r="E20" s="122">
        <v>9070079</v>
      </c>
      <c r="F20" s="120">
        <v>1770002007</v>
      </c>
      <c r="G20" s="141" t="s">
        <v>323</v>
      </c>
      <c r="H20" s="60"/>
      <c r="I20" s="159">
        <v>3508</v>
      </c>
      <c r="J20" s="159" t="s">
        <v>475</v>
      </c>
      <c r="K20" s="159">
        <v>15</v>
      </c>
      <c r="L20" s="79" t="s">
        <v>275</v>
      </c>
      <c r="M20" s="79" t="s">
        <v>276</v>
      </c>
      <c r="N20" s="79" t="s">
        <v>277</v>
      </c>
      <c r="O20" s="118">
        <v>1</v>
      </c>
      <c r="P20" s="79" t="s">
        <v>531</v>
      </c>
      <c r="Q20" s="159" t="s">
        <v>475</v>
      </c>
      <c r="R20" s="79">
        <v>2</v>
      </c>
      <c r="S20" s="61">
        <v>6708000865</v>
      </c>
      <c r="T20" s="118">
        <v>1382</v>
      </c>
      <c r="U20" s="118" t="s">
        <v>324</v>
      </c>
      <c r="V20" s="118" t="s">
        <v>279</v>
      </c>
      <c r="W20" s="62" t="s">
        <v>280</v>
      </c>
      <c r="X20" s="62">
        <v>2</v>
      </c>
      <c r="Y20" s="142">
        <f t="shared" si="1"/>
        <v>2764</v>
      </c>
      <c r="Z20" s="62"/>
      <c r="AA20" s="118" t="s">
        <v>325</v>
      </c>
    </row>
    <row r="21" spans="1:31" ht="11.25" customHeight="1" x14ac:dyDescent="0.2">
      <c r="A21" s="139">
        <v>14</v>
      </c>
      <c r="B21" s="122" t="s">
        <v>349</v>
      </c>
      <c r="C21" s="122" t="s">
        <v>350</v>
      </c>
      <c r="D21" s="144" t="s">
        <v>351</v>
      </c>
      <c r="E21" s="122">
        <v>9070079</v>
      </c>
      <c r="F21" s="120">
        <v>1770002007</v>
      </c>
      <c r="G21" s="141" t="s">
        <v>326</v>
      </c>
      <c r="H21" s="60"/>
      <c r="I21" s="159">
        <v>3509</v>
      </c>
      <c r="J21" s="159" t="s">
        <v>475</v>
      </c>
      <c r="K21" s="159">
        <v>15</v>
      </c>
      <c r="L21" s="79" t="s">
        <v>275</v>
      </c>
      <c r="M21" s="79" t="s">
        <v>276</v>
      </c>
      <c r="N21" s="79" t="s">
        <v>277</v>
      </c>
      <c r="O21" s="118">
        <v>1</v>
      </c>
      <c r="P21" s="79" t="s">
        <v>532</v>
      </c>
      <c r="Q21" s="159" t="s">
        <v>475</v>
      </c>
      <c r="R21" s="79">
        <v>2</v>
      </c>
      <c r="S21" s="61">
        <v>6708000909</v>
      </c>
      <c r="T21" s="118">
        <v>5000</v>
      </c>
      <c r="U21" s="118" t="s">
        <v>327</v>
      </c>
      <c r="V21" s="118" t="s">
        <v>279</v>
      </c>
      <c r="W21" s="62" t="s">
        <v>280</v>
      </c>
      <c r="X21" s="62">
        <v>2</v>
      </c>
      <c r="Y21" s="142">
        <f t="shared" si="1"/>
        <v>10000</v>
      </c>
      <c r="Z21" s="62"/>
      <c r="AA21" s="118" t="s">
        <v>325</v>
      </c>
    </row>
    <row r="22" spans="1:31" ht="11.25" customHeight="1" x14ac:dyDescent="0.2">
      <c r="A22" s="139">
        <v>15</v>
      </c>
      <c r="B22" s="122" t="s">
        <v>349</v>
      </c>
      <c r="C22" s="122" t="s">
        <v>350</v>
      </c>
      <c r="D22" s="144" t="s">
        <v>351</v>
      </c>
      <c r="E22" s="122">
        <v>9070079</v>
      </c>
      <c r="F22" s="120">
        <v>1770002007</v>
      </c>
      <c r="G22" s="141" t="s">
        <v>328</v>
      </c>
      <c r="H22" s="60"/>
      <c r="I22" s="159">
        <v>3510</v>
      </c>
      <c r="J22" s="159" t="s">
        <v>475</v>
      </c>
      <c r="K22" s="159">
        <v>15</v>
      </c>
      <c r="L22" s="79" t="s">
        <v>275</v>
      </c>
      <c r="M22" s="79" t="s">
        <v>276</v>
      </c>
      <c r="N22" s="79" t="s">
        <v>277</v>
      </c>
      <c r="O22" s="118">
        <v>1</v>
      </c>
      <c r="P22" s="79" t="s">
        <v>533</v>
      </c>
      <c r="Q22" s="159" t="s">
        <v>475</v>
      </c>
      <c r="R22" s="79">
        <v>2</v>
      </c>
      <c r="S22" s="61">
        <v>6708000867</v>
      </c>
      <c r="T22" s="118">
        <v>100</v>
      </c>
      <c r="U22" s="118" t="s">
        <v>329</v>
      </c>
      <c r="V22" s="118" t="s">
        <v>279</v>
      </c>
      <c r="W22" s="62" t="s">
        <v>280</v>
      </c>
      <c r="X22" s="62">
        <v>2</v>
      </c>
      <c r="Y22" s="142">
        <f t="shared" si="1"/>
        <v>200</v>
      </c>
      <c r="Z22" s="62"/>
      <c r="AA22" s="118" t="s">
        <v>312</v>
      </c>
    </row>
    <row r="23" spans="1:31" ht="11.25" customHeight="1" x14ac:dyDescent="0.2">
      <c r="A23" s="139">
        <v>16</v>
      </c>
      <c r="B23" s="122" t="s">
        <v>349</v>
      </c>
      <c r="C23" s="122" t="s">
        <v>350</v>
      </c>
      <c r="D23" s="144" t="s">
        <v>351</v>
      </c>
      <c r="E23" s="122">
        <v>9070079</v>
      </c>
      <c r="F23" s="120">
        <v>1770002007</v>
      </c>
      <c r="G23" s="141" t="s">
        <v>330</v>
      </c>
      <c r="H23" s="60"/>
      <c r="I23" s="159">
        <v>7621</v>
      </c>
      <c r="J23" s="159" t="s">
        <v>475</v>
      </c>
      <c r="K23" s="159">
        <v>15</v>
      </c>
      <c r="L23" s="79" t="s">
        <v>275</v>
      </c>
      <c r="M23" s="79" t="s">
        <v>276</v>
      </c>
      <c r="N23" s="79" t="s">
        <v>277</v>
      </c>
      <c r="O23" s="118">
        <v>1</v>
      </c>
      <c r="P23" s="79" t="s">
        <v>534</v>
      </c>
      <c r="Q23" s="159" t="s">
        <v>475</v>
      </c>
      <c r="R23" s="79">
        <v>2</v>
      </c>
      <c r="S23" s="61">
        <v>6708000868</v>
      </c>
      <c r="T23" s="118">
        <v>5000</v>
      </c>
      <c r="U23" s="118" t="s">
        <v>331</v>
      </c>
      <c r="V23" s="118" t="s">
        <v>279</v>
      </c>
      <c r="W23" s="62" t="s">
        <v>280</v>
      </c>
      <c r="X23" s="62">
        <v>2</v>
      </c>
      <c r="Y23" s="142">
        <f t="shared" si="1"/>
        <v>10000</v>
      </c>
      <c r="Z23" s="62"/>
      <c r="AA23" s="118" t="s">
        <v>332</v>
      </c>
    </row>
    <row r="24" spans="1:31" ht="11.25" customHeight="1" x14ac:dyDescent="0.2">
      <c r="A24" s="139">
        <v>17</v>
      </c>
      <c r="B24" s="122" t="s">
        <v>349</v>
      </c>
      <c r="C24" s="122" t="s">
        <v>350</v>
      </c>
      <c r="D24" s="144" t="s">
        <v>351</v>
      </c>
      <c r="E24" s="122">
        <v>9070079</v>
      </c>
      <c r="F24" s="120">
        <v>1770002007</v>
      </c>
      <c r="G24" s="141" t="s">
        <v>333</v>
      </c>
      <c r="H24" s="60"/>
      <c r="I24" s="159">
        <v>7622</v>
      </c>
      <c r="J24" s="159" t="s">
        <v>475</v>
      </c>
      <c r="K24" s="159">
        <v>15</v>
      </c>
      <c r="L24" s="79" t="s">
        <v>275</v>
      </c>
      <c r="M24" s="79" t="s">
        <v>276</v>
      </c>
      <c r="N24" s="79" t="s">
        <v>277</v>
      </c>
      <c r="O24" s="118">
        <v>1</v>
      </c>
      <c r="P24" s="79" t="s">
        <v>535</v>
      </c>
      <c r="Q24" s="159" t="s">
        <v>475</v>
      </c>
      <c r="R24" s="79">
        <v>2</v>
      </c>
      <c r="S24" s="61">
        <v>6708000908</v>
      </c>
      <c r="T24" s="118">
        <v>400</v>
      </c>
      <c r="U24" s="118" t="s">
        <v>334</v>
      </c>
      <c r="V24" s="118" t="s">
        <v>279</v>
      </c>
      <c r="W24" s="62" t="s">
        <v>280</v>
      </c>
      <c r="X24" s="62">
        <v>2</v>
      </c>
      <c r="Y24" s="142">
        <f t="shared" si="1"/>
        <v>800</v>
      </c>
      <c r="Z24" s="62"/>
      <c r="AA24" s="118" t="s">
        <v>335</v>
      </c>
    </row>
    <row r="25" spans="1:31" ht="11.25" customHeight="1" x14ac:dyDescent="0.2">
      <c r="A25" s="139">
        <v>18</v>
      </c>
      <c r="B25" s="122" t="s">
        <v>349</v>
      </c>
      <c r="C25" s="122" t="s">
        <v>350</v>
      </c>
      <c r="D25" s="144" t="s">
        <v>351</v>
      </c>
      <c r="E25" s="122">
        <v>9070079</v>
      </c>
      <c r="F25" s="120">
        <v>1770002007</v>
      </c>
      <c r="G25" s="141" t="s">
        <v>336</v>
      </c>
      <c r="H25" s="60"/>
      <c r="I25" s="159">
        <v>7623</v>
      </c>
      <c r="J25" s="159" t="s">
        <v>475</v>
      </c>
      <c r="K25" s="159">
        <v>15</v>
      </c>
      <c r="L25" s="79" t="s">
        <v>275</v>
      </c>
      <c r="M25" s="79" t="s">
        <v>276</v>
      </c>
      <c r="N25" s="79" t="s">
        <v>277</v>
      </c>
      <c r="O25" s="118">
        <v>1</v>
      </c>
      <c r="P25" s="79" t="s">
        <v>536</v>
      </c>
      <c r="Q25" s="159" t="s">
        <v>475</v>
      </c>
      <c r="R25" s="79">
        <v>2</v>
      </c>
      <c r="S25" s="61">
        <v>6708000905</v>
      </c>
      <c r="T25" s="118">
        <v>100</v>
      </c>
      <c r="U25" s="118" t="s">
        <v>337</v>
      </c>
      <c r="V25" s="118" t="s">
        <v>279</v>
      </c>
      <c r="W25" s="62" t="s">
        <v>280</v>
      </c>
      <c r="X25" s="62">
        <v>7.0000000000000007E-2</v>
      </c>
      <c r="Y25" s="142">
        <f t="shared" si="1"/>
        <v>7.0000000000000009</v>
      </c>
      <c r="Z25" s="62"/>
      <c r="AA25" s="118" t="s">
        <v>312</v>
      </c>
    </row>
    <row r="26" spans="1:31" ht="11.25" customHeight="1" x14ac:dyDescent="0.2">
      <c r="A26" s="139">
        <v>19</v>
      </c>
      <c r="B26" s="122" t="s">
        <v>349</v>
      </c>
      <c r="C26" s="122" t="s">
        <v>350</v>
      </c>
      <c r="D26" s="144" t="s">
        <v>351</v>
      </c>
      <c r="E26" s="122">
        <v>9070079</v>
      </c>
      <c r="F26" s="120">
        <v>1770002007</v>
      </c>
      <c r="G26" s="141" t="s">
        <v>338</v>
      </c>
      <c r="H26" s="60"/>
      <c r="I26" s="159">
        <v>7624</v>
      </c>
      <c r="J26" s="159" t="s">
        <v>475</v>
      </c>
      <c r="K26" s="159">
        <v>15</v>
      </c>
      <c r="L26" s="79" t="s">
        <v>275</v>
      </c>
      <c r="M26" s="79" t="s">
        <v>276</v>
      </c>
      <c r="N26" s="79" t="s">
        <v>277</v>
      </c>
      <c r="O26" s="118">
        <v>1</v>
      </c>
      <c r="P26" s="79" t="s">
        <v>537</v>
      </c>
      <c r="Q26" s="159" t="s">
        <v>475</v>
      </c>
      <c r="R26" s="79">
        <v>2</v>
      </c>
      <c r="S26" s="61">
        <v>6708000902</v>
      </c>
      <c r="T26" s="118">
        <v>100</v>
      </c>
      <c r="U26" s="118" t="s">
        <v>339</v>
      </c>
      <c r="V26" s="118" t="s">
        <v>279</v>
      </c>
      <c r="W26" s="62" t="s">
        <v>280</v>
      </c>
      <c r="X26" s="62">
        <v>7.0000000000000007E-2</v>
      </c>
      <c r="Y26" s="142">
        <f t="shared" si="1"/>
        <v>7.0000000000000009</v>
      </c>
      <c r="Z26" s="62"/>
      <c r="AA26" s="118" t="s">
        <v>312</v>
      </c>
    </row>
    <row r="27" spans="1:31" ht="11.25" customHeight="1" x14ac:dyDescent="0.2">
      <c r="A27" s="139">
        <v>20</v>
      </c>
      <c r="B27" s="122" t="s">
        <v>349</v>
      </c>
      <c r="C27" s="122" t="s">
        <v>350</v>
      </c>
      <c r="D27" s="144" t="s">
        <v>351</v>
      </c>
      <c r="E27" s="122">
        <v>9070079</v>
      </c>
      <c r="F27" s="120">
        <v>1770002007</v>
      </c>
      <c r="G27" s="141" t="s">
        <v>340</v>
      </c>
      <c r="H27" s="60"/>
      <c r="I27" s="159">
        <v>7625</v>
      </c>
      <c r="J27" s="159" t="s">
        <v>475</v>
      </c>
      <c r="K27" s="159">
        <v>15</v>
      </c>
      <c r="L27" s="79" t="s">
        <v>275</v>
      </c>
      <c r="M27" s="79" t="s">
        <v>276</v>
      </c>
      <c r="N27" s="79" t="s">
        <v>277</v>
      </c>
      <c r="O27" s="118">
        <v>1</v>
      </c>
      <c r="P27" s="79" t="s">
        <v>538</v>
      </c>
      <c r="Q27" s="159" t="s">
        <v>475</v>
      </c>
      <c r="R27" s="79">
        <v>2</v>
      </c>
      <c r="S27" s="61">
        <v>6708000866</v>
      </c>
      <c r="T27" s="118">
        <v>100</v>
      </c>
      <c r="U27" s="118" t="s">
        <v>341</v>
      </c>
      <c r="V27" s="118" t="s">
        <v>279</v>
      </c>
      <c r="W27" s="62" t="s">
        <v>280</v>
      </c>
      <c r="X27" s="62">
        <v>7.0000000000000007E-2</v>
      </c>
      <c r="Y27" s="142">
        <f t="shared" si="1"/>
        <v>7.0000000000000009</v>
      </c>
      <c r="Z27" s="62"/>
      <c r="AA27" s="118" t="s">
        <v>312</v>
      </c>
    </row>
    <row r="28" spans="1:31" ht="11.25" customHeight="1" x14ac:dyDescent="0.2">
      <c r="A28" s="139">
        <v>21</v>
      </c>
      <c r="B28" s="122" t="s">
        <v>349</v>
      </c>
      <c r="C28" s="122" t="s">
        <v>350</v>
      </c>
      <c r="D28" s="144" t="s">
        <v>351</v>
      </c>
      <c r="E28" s="122">
        <v>9070079</v>
      </c>
      <c r="F28" s="120">
        <v>1770002007</v>
      </c>
      <c r="G28" s="141" t="s">
        <v>342</v>
      </c>
      <c r="H28" s="60"/>
      <c r="I28" s="159">
        <v>7626</v>
      </c>
      <c r="J28" s="159" t="s">
        <v>475</v>
      </c>
      <c r="K28" s="159">
        <v>15</v>
      </c>
      <c r="L28" s="79" t="s">
        <v>275</v>
      </c>
      <c r="M28" s="79" t="s">
        <v>276</v>
      </c>
      <c r="N28" s="79" t="s">
        <v>277</v>
      </c>
      <c r="O28" s="118">
        <v>1</v>
      </c>
      <c r="P28" s="79" t="s">
        <v>539</v>
      </c>
      <c r="Q28" s="159" t="s">
        <v>475</v>
      </c>
      <c r="R28" s="79">
        <v>2</v>
      </c>
      <c r="S28" s="61">
        <v>6708000904</v>
      </c>
      <c r="T28" s="118">
        <v>100</v>
      </c>
      <c r="U28" s="118" t="s">
        <v>343</v>
      </c>
      <c r="V28" s="118" t="s">
        <v>279</v>
      </c>
      <c r="W28" s="62" t="s">
        <v>280</v>
      </c>
      <c r="X28" s="62">
        <v>7.0000000000000007E-2</v>
      </c>
      <c r="Y28" s="142">
        <f t="shared" si="1"/>
        <v>7.0000000000000009</v>
      </c>
      <c r="Z28" s="62"/>
      <c r="AA28" s="118" t="s">
        <v>312</v>
      </c>
    </row>
    <row r="29" spans="1:31" ht="11.25" customHeight="1" x14ac:dyDescent="0.2">
      <c r="A29" s="139">
        <v>22</v>
      </c>
      <c r="B29" s="122" t="s">
        <v>349</v>
      </c>
      <c r="C29" s="122" t="s">
        <v>350</v>
      </c>
      <c r="D29" s="144" t="s">
        <v>351</v>
      </c>
      <c r="E29" s="122">
        <v>9070079</v>
      </c>
      <c r="F29" s="120">
        <v>1770002007</v>
      </c>
      <c r="G29" s="141" t="s">
        <v>344</v>
      </c>
      <c r="H29" s="60"/>
      <c r="I29" s="159">
        <v>7627</v>
      </c>
      <c r="J29" s="159" t="s">
        <v>475</v>
      </c>
      <c r="K29" s="159">
        <v>15</v>
      </c>
      <c r="L29" s="79" t="s">
        <v>275</v>
      </c>
      <c r="M29" s="79" t="s">
        <v>276</v>
      </c>
      <c r="N29" s="79" t="s">
        <v>277</v>
      </c>
      <c r="O29" s="118">
        <v>1</v>
      </c>
      <c r="P29" s="79" t="s">
        <v>540</v>
      </c>
      <c r="Q29" s="159" t="s">
        <v>475</v>
      </c>
      <c r="R29" s="79">
        <v>2</v>
      </c>
      <c r="S29" s="61">
        <v>6708000903</v>
      </c>
      <c r="T29" s="118">
        <v>100</v>
      </c>
      <c r="U29" s="118" t="s">
        <v>345</v>
      </c>
      <c r="V29" s="118" t="s">
        <v>279</v>
      </c>
      <c r="W29" s="62" t="s">
        <v>280</v>
      </c>
      <c r="X29" s="62">
        <v>2</v>
      </c>
      <c r="Y29" s="142">
        <f t="shared" si="1"/>
        <v>200</v>
      </c>
      <c r="Z29" s="62"/>
      <c r="AA29" s="118" t="s">
        <v>346</v>
      </c>
    </row>
    <row r="30" spans="1:31" ht="11.25" customHeight="1" x14ac:dyDescent="0.2">
      <c r="A30" s="139">
        <v>23</v>
      </c>
      <c r="B30" s="122" t="s">
        <v>349</v>
      </c>
      <c r="C30" s="122" t="s">
        <v>350</v>
      </c>
      <c r="D30" s="144" t="s">
        <v>351</v>
      </c>
      <c r="E30" s="122">
        <v>9070079</v>
      </c>
      <c r="F30" s="120">
        <v>1770002007</v>
      </c>
      <c r="G30" s="141" t="s">
        <v>347</v>
      </c>
      <c r="H30" s="60"/>
      <c r="I30" s="159">
        <v>7628</v>
      </c>
      <c r="J30" s="159" t="s">
        <v>475</v>
      </c>
      <c r="K30" s="159">
        <v>15</v>
      </c>
      <c r="L30" s="79" t="s">
        <v>275</v>
      </c>
      <c r="M30" s="79" t="s">
        <v>276</v>
      </c>
      <c r="N30" s="79" t="s">
        <v>277</v>
      </c>
      <c r="O30" s="118">
        <v>1</v>
      </c>
      <c r="P30" s="79" t="s">
        <v>538</v>
      </c>
      <c r="Q30" s="159" t="s">
        <v>475</v>
      </c>
      <c r="R30" s="79">
        <v>2</v>
      </c>
      <c r="S30" s="61">
        <v>6708000901</v>
      </c>
      <c r="T30" s="118">
        <v>100</v>
      </c>
      <c r="U30" s="118" t="s">
        <v>348</v>
      </c>
      <c r="V30" s="118" t="s">
        <v>279</v>
      </c>
      <c r="W30" s="62" t="s">
        <v>280</v>
      </c>
      <c r="X30" s="62">
        <v>2</v>
      </c>
      <c r="Y30" s="142">
        <f t="shared" si="1"/>
        <v>200</v>
      </c>
      <c r="Z30" s="62"/>
      <c r="AA30" s="118" t="s">
        <v>346</v>
      </c>
    </row>
    <row r="31" spans="1:31" s="129" customFormat="1" ht="11.25" customHeight="1" x14ac:dyDescent="0.2">
      <c r="A31" s="145"/>
      <c r="B31" s="145"/>
      <c r="C31" s="145"/>
      <c r="D31" s="145"/>
      <c r="E31" s="145"/>
      <c r="F31" s="145"/>
      <c r="G31" s="17" t="s">
        <v>58</v>
      </c>
      <c r="H31" s="147"/>
      <c r="I31" s="148"/>
      <c r="J31" s="148"/>
      <c r="K31" s="148"/>
      <c r="L31" s="148"/>
      <c r="M31" s="148"/>
      <c r="N31" s="148"/>
      <c r="O31" s="148"/>
      <c r="P31" s="148"/>
      <c r="Q31" s="149"/>
      <c r="R31" s="150"/>
      <c r="S31" s="148"/>
      <c r="T31" s="17">
        <f>SUM(T8:T30)</f>
        <v>40290</v>
      </c>
      <c r="U31" s="148"/>
      <c r="V31" s="148"/>
      <c r="W31" s="148"/>
      <c r="X31" s="169">
        <f>SUM(X8:X30)</f>
        <v>38.28</v>
      </c>
      <c r="Y31" s="586">
        <f>SUM(Y8:Y30)</f>
        <v>79808</v>
      </c>
      <c r="Z31" s="151"/>
      <c r="AA31" s="148"/>
    </row>
    <row r="32" spans="1:31" ht="11.25" customHeight="1" x14ac:dyDescent="0.2">
      <c r="A32" s="140"/>
      <c r="B32" s="140" t="s">
        <v>471</v>
      </c>
      <c r="C32" s="140" t="s">
        <v>472</v>
      </c>
      <c r="D32" s="146" t="s">
        <v>408</v>
      </c>
      <c r="E32" s="140">
        <v>9070052</v>
      </c>
      <c r="F32" s="118"/>
      <c r="G32" s="141" t="s">
        <v>457</v>
      </c>
      <c r="H32" s="60"/>
      <c r="I32" s="79"/>
      <c r="J32" s="79"/>
      <c r="K32" s="79"/>
      <c r="L32" s="79"/>
      <c r="M32" s="79"/>
      <c r="N32" s="79"/>
      <c r="O32" s="118">
        <v>1</v>
      </c>
      <c r="P32" s="79"/>
      <c r="Q32" s="79"/>
      <c r="R32" s="124"/>
      <c r="S32" s="61"/>
      <c r="T32" s="118">
        <v>7095</v>
      </c>
      <c r="U32" s="118" t="s">
        <v>458</v>
      </c>
      <c r="V32" s="118"/>
      <c r="W32" s="62"/>
      <c r="X32" s="62">
        <v>2000</v>
      </c>
      <c r="Y32" s="143">
        <v>14190</v>
      </c>
      <c r="Z32" s="143"/>
      <c r="AA32" s="118" t="s">
        <v>459</v>
      </c>
    </row>
    <row r="33" spans="1:27" s="129" customFormat="1" ht="11.25" customHeight="1" x14ac:dyDescent="0.2">
      <c r="A33" s="146"/>
      <c r="B33" s="146"/>
      <c r="C33" s="146"/>
      <c r="D33" s="146"/>
      <c r="E33" s="146"/>
      <c r="F33" s="77"/>
      <c r="G33" s="125" t="s">
        <v>58</v>
      </c>
      <c r="H33" s="152"/>
      <c r="I33" s="153"/>
      <c r="J33" s="153"/>
      <c r="K33" s="153"/>
      <c r="L33" s="153"/>
      <c r="M33" s="153"/>
      <c r="N33" s="153"/>
      <c r="O33" s="77">
        <v>1</v>
      </c>
      <c r="P33" s="153"/>
      <c r="Q33" s="153"/>
      <c r="R33" s="154"/>
      <c r="S33" s="155"/>
      <c r="T33" s="77">
        <v>7095</v>
      </c>
      <c r="U33" s="77" t="s">
        <v>458</v>
      </c>
      <c r="V33" s="77"/>
      <c r="W33" s="156"/>
      <c r="X33" s="156">
        <v>2000</v>
      </c>
      <c r="Y33" s="151">
        <f>Y32</f>
        <v>14190</v>
      </c>
      <c r="Z33" s="151"/>
      <c r="AA33" s="77"/>
    </row>
    <row r="34" spans="1:27" ht="11.25" customHeight="1" x14ac:dyDescent="0.2">
      <c r="A34" s="140"/>
      <c r="B34" s="140" t="s">
        <v>471</v>
      </c>
      <c r="C34" s="140" t="s">
        <v>350</v>
      </c>
      <c r="D34" s="146" t="s">
        <v>426</v>
      </c>
      <c r="E34" s="140">
        <v>9132503</v>
      </c>
      <c r="F34" s="140">
        <v>1770001018</v>
      </c>
      <c r="G34" s="141" t="s">
        <v>460</v>
      </c>
      <c r="H34" s="60"/>
      <c r="I34" s="79">
        <v>433299</v>
      </c>
      <c r="J34" s="79">
        <v>2011</v>
      </c>
      <c r="K34" s="79">
        <v>15</v>
      </c>
      <c r="L34" s="79" t="s">
        <v>275</v>
      </c>
      <c r="M34" s="79" t="s">
        <v>461</v>
      </c>
      <c r="N34" s="79">
        <v>2011</v>
      </c>
      <c r="O34" s="118">
        <v>1</v>
      </c>
      <c r="P34" s="79" t="s">
        <v>462</v>
      </c>
      <c r="Q34" s="79">
        <v>2011</v>
      </c>
      <c r="R34" s="79">
        <v>15</v>
      </c>
      <c r="S34" s="61">
        <v>6708000701</v>
      </c>
      <c r="T34" s="118">
        <v>2157</v>
      </c>
      <c r="U34" s="118" t="s">
        <v>463</v>
      </c>
      <c r="V34" s="118"/>
      <c r="W34" s="62"/>
      <c r="X34" s="62">
        <v>2</v>
      </c>
      <c r="Y34" s="142">
        <f>X34*T34</f>
        <v>4314</v>
      </c>
      <c r="Z34" s="143"/>
      <c r="AA34" s="118" t="s">
        <v>429</v>
      </c>
    </row>
    <row r="35" spans="1:27" ht="11.25" customHeight="1" x14ac:dyDescent="0.2">
      <c r="A35" s="140"/>
      <c r="B35" s="140" t="s">
        <v>471</v>
      </c>
      <c r="C35" s="140" t="s">
        <v>350</v>
      </c>
      <c r="D35" s="146" t="s">
        <v>426</v>
      </c>
      <c r="E35" s="140">
        <v>9132503</v>
      </c>
      <c r="F35" s="140">
        <v>1770001018</v>
      </c>
      <c r="G35" s="141" t="s">
        <v>464</v>
      </c>
      <c r="H35" s="60"/>
      <c r="I35" s="79">
        <v>433295</v>
      </c>
      <c r="J35" s="79">
        <v>2018</v>
      </c>
      <c r="K35" s="79">
        <v>15</v>
      </c>
      <c r="L35" s="79" t="s">
        <v>275</v>
      </c>
      <c r="M35" s="79" t="s">
        <v>465</v>
      </c>
      <c r="N35" s="79">
        <v>2018</v>
      </c>
      <c r="O35" s="118">
        <v>1</v>
      </c>
      <c r="P35" s="79">
        <v>6761</v>
      </c>
      <c r="Q35" s="79">
        <v>2018</v>
      </c>
      <c r="R35" s="124">
        <v>15</v>
      </c>
      <c r="S35" s="61">
        <v>6708000701</v>
      </c>
      <c r="T35" s="118">
        <v>2491</v>
      </c>
      <c r="U35" s="118" t="s">
        <v>466</v>
      </c>
      <c r="V35" s="118"/>
      <c r="W35" s="62"/>
      <c r="X35" s="62">
        <v>2</v>
      </c>
      <c r="Y35" s="142">
        <f>X35*T35</f>
        <v>4982</v>
      </c>
      <c r="Z35" s="143"/>
      <c r="AA35" s="118" t="s">
        <v>426</v>
      </c>
    </row>
    <row r="36" spans="1:27" s="129" customFormat="1" ht="11.25" customHeight="1" x14ac:dyDescent="0.2">
      <c r="A36" s="146"/>
      <c r="B36" s="146"/>
      <c r="C36" s="146"/>
      <c r="D36" s="146"/>
      <c r="E36" s="146"/>
      <c r="F36" s="146"/>
      <c r="G36" s="17" t="s">
        <v>58</v>
      </c>
      <c r="H36" s="147"/>
      <c r="I36" s="148"/>
      <c r="J36" s="148"/>
      <c r="K36" s="148"/>
      <c r="L36" s="148"/>
      <c r="M36" s="148"/>
      <c r="N36" s="148"/>
      <c r="O36" s="148"/>
      <c r="P36" s="148"/>
      <c r="Q36" s="149"/>
      <c r="R36" s="150"/>
      <c r="S36" s="148"/>
      <c r="T36" s="17">
        <f>SUM(T34:T35)</f>
        <v>4648</v>
      </c>
      <c r="U36" s="148"/>
      <c r="V36" s="148"/>
      <c r="W36" s="148"/>
      <c r="X36" s="148">
        <v>4</v>
      </c>
      <c r="Y36" s="168">
        <f>SUM(Y34:Y35)</f>
        <v>9296</v>
      </c>
      <c r="Z36" s="151"/>
      <c r="AA36" s="148"/>
    </row>
    <row r="37" spans="1:27" ht="11.25" customHeight="1" x14ac:dyDescent="0.2">
      <c r="A37" s="140"/>
      <c r="B37" s="140" t="s">
        <v>471</v>
      </c>
      <c r="C37" s="140" t="s">
        <v>473</v>
      </c>
      <c r="D37" s="140" t="s">
        <v>474</v>
      </c>
      <c r="E37" s="140">
        <v>9070087</v>
      </c>
      <c r="F37" s="140"/>
      <c r="G37" s="141" t="s">
        <v>467</v>
      </c>
      <c r="H37" s="60"/>
      <c r="I37" s="79">
        <v>179227</v>
      </c>
      <c r="J37" s="79" t="s">
        <v>468</v>
      </c>
      <c r="K37" s="79">
        <v>15</v>
      </c>
      <c r="L37" s="79" t="s">
        <v>275</v>
      </c>
      <c r="M37" s="79"/>
      <c r="N37" s="79"/>
      <c r="O37" s="118">
        <v>1</v>
      </c>
      <c r="P37" s="79">
        <v>1</v>
      </c>
      <c r="Q37" s="79" t="s">
        <v>468</v>
      </c>
      <c r="R37" s="79">
        <v>2</v>
      </c>
      <c r="S37" s="61">
        <v>6807000736</v>
      </c>
      <c r="T37" s="118">
        <v>31856</v>
      </c>
      <c r="U37" s="118" t="s">
        <v>458</v>
      </c>
      <c r="V37" s="118" t="s">
        <v>279</v>
      </c>
      <c r="W37" s="62" t="s">
        <v>469</v>
      </c>
      <c r="X37" s="62">
        <v>2</v>
      </c>
      <c r="Y37" s="142">
        <f>X37*T37</f>
        <v>63712</v>
      </c>
      <c r="Z37" s="143"/>
      <c r="AA37" s="118" t="s">
        <v>470</v>
      </c>
    </row>
    <row r="38" spans="1:27" s="129" customFormat="1" ht="11.25" customHeight="1" x14ac:dyDescent="0.2">
      <c r="A38" s="146"/>
      <c r="B38" s="146"/>
      <c r="C38" s="146"/>
      <c r="D38" s="146"/>
      <c r="E38" s="146"/>
      <c r="F38" s="146"/>
      <c r="G38" s="17" t="s">
        <v>58</v>
      </c>
      <c r="H38" s="147"/>
      <c r="I38" s="148"/>
      <c r="J38" s="148"/>
      <c r="K38" s="148"/>
      <c r="L38" s="148"/>
      <c r="M38" s="148"/>
      <c r="N38" s="148"/>
      <c r="O38" s="148"/>
      <c r="P38" s="148"/>
      <c r="Q38" s="149"/>
      <c r="R38" s="150"/>
      <c r="S38" s="148"/>
      <c r="T38" s="17">
        <f>SUM(T37:T37)</f>
        <v>31856</v>
      </c>
      <c r="U38" s="148"/>
      <c r="V38" s="148"/>
      <c r="W38" s="148"/>
      <c r="X38" s="148">
        <v>2</v>
      </c>
      <c r="Y38" s="168">
        <f>SUM(Y37:Y37)</f>
        <v>63712</v>
      </c>
      <c r="Z38" s="151"/>
      <c r="AA38" s="148"/>
    </row>
    <row r="39" spans="1:27" s="129" customFormat="1" ht="11.25" customHeight="1" x14ac:dyDescent="0.2">
      <c r="A39" s="146"/>
      <c r="B39" s="140" t="s">
        <v>471</v>
      </c>
      <c r="C39" s="140" t="s">
        <v>473</v>
      </c>
      <c r="D39" s="140" t="s">
        <v>486</v>
      </c>
      <c r="E39" s="140">
        <v>9070109</v>
      </c>
      <c r="F39" s="146"/>
      <c r="G39" s="141" t="s">
        <v>483</v>
      </c>
      <c r="H39" s="158"/>
      <c r="I39" s="159">
        <v>179228</v>
      </c>
      <c r="J39" s="159" t="s">
        <v>484</v>
      </c>
      <c r="K39" s="159">
        <v>15</v>
      </c>
      <c r="L39" s="159" t="s">
        <v>275</v>
      </c>
      <c r="M39" s="159">
        <v>1</v>
      </c>
      <c r="N39" s="159" t="s">
        <v>484</v>
      </c>
      <c r="O39" s="160">
        <v>1</v>
      </c>
      <c r="P39" s="159">
        <v>1</v>
      </c>
      <c r="Q39" s="159" t="s">
        <v>468</v>
      </c>
      <c r="R39" s="159">
        <v>2</v>
      </c>
      <c r="S39" s="161">
        <v>212100004</v>
      </c>
      <c r="T39" s="160">
        <v>2800</v>
      </c>
      <c r="U39" s="160" t="s">
        <v>458</v>
      </c>
      <c r="V39" s="160" t="s">
        <v>279</v>
      </c>
      <c r="W39" s="162" t="s">
        <v>469</v>
      </c>
      <c r="X39" s="162">
        <v>2</v>
      </c>
      <c r="Y39" s="162">
        <f>X39*T39</f>
        <v>5600</v>
      </c>
      <c r="Z39" s="162"/>
      <c r="AA39" s="160" t="s">
        <v>485</v>
      </c>
    </row>
    <row r="40" spans="1:27" s="129" customFormat="1" ht="11.25" customHeight="1" x14ac:dyDescent="0.2">
      <c r="A40" s="146"/>
      <c r="B40" s="146"/>
      <c r="C40" s="146"/>
      <c r="D40" s="146"/>
      <c r="E40" s="146"/>
      <c r="F40" s="146"/>
      <c r="G40" s="163" t="s">
        <v>58</v>
      </c>
      <c r="H40" s="164"/>
      <c r="I40" s="165"/>
      <c r="J40" s="165"/>
      <c r="K40" s="165"/>
      <c r="L40" s="165"/>
      <c r="M40" s="165"/>
      <c r="N40" s="165"/>
      <c r="O40" s="165"/>
      <c r="P40" s="165"/>
      <c r="Q40" s="166"/>
      <c r="R40" s="167"/>
      <c r="S40" s="165"/>
      <c r="T40" s="163">
        <f>SUM(T39:T39)</f>
        <v>2800</v>
      </c>
      <c r="U40" s="165"/>
      <c r="V40" s="165"/>
      <c r="W40" s="165"/>
      <c r="X40" s="165">
        <v>2</v>
      </c>
      <c r="Y40" s="156">
        <f>SUM(Y39:Y39)</f>
        <v>5600</v>
      </c>
      <c r="Z40" s="162">
        <f>SUM(Z38:Z39)</f>
        <v>0</v>
      </c>
      <c r="AA40" s="165"/>
    </row>
    <row r="41" spans="1:27" x14ac:dyDescent="0.2">
      <c r="A41" s="139"/>
      <c r="B41" s="139"/>
      <c r="C41" s="139"/>
      <c r="D41" s="139"/>
      <c r="E41" s="139"/>
      <c r="F41" s="139"/>
      <c r="G41" s="157" t="s">
        <v>476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57">
        <f>T38+T36+T31+T33+T40</f>
        <v>86689</v>
      </c>
      <c r="U41" s="139"/>
      <c r="V41" s="139"/>
      <c r="W41" s="139"/>
      <c r="X41" s="170">
        <f>X38+X36+X33+X31+X40</f>
        <v>2046.28</v>
      </c>
      <c r="Y41" s="587">
        <f>Y31+Y33+Y36+Y38+Y40</f>
        <v>172606</v>
      </c>
      <c r="Z41" s="139"/>
      <c r="AA41" s="139"/>
    </row>
  </sheetData>
  <mergeCells count="19">
    <mergeCell ref="B5:B6"/>
    <mergeCell ref="C5:C6"/>
    <mergeCell ref="D5:F5"/>
    <mergeCell ref="A5:A6"/>
    <mergeCell ref="G5:G6"/>
    <mergeCell ref="X5:X6"/>
    <mergeCell ref="Y5:Y6"/>
    <mergeCell ref="Z5:Z6"/>
    <mergeCell ref="AA5:AA6"/>
    <mergeCell ref="H5:H6"/>
    <mergeCell ref="I5:K5"/>
    <mergeCell ref="L5:N5"/>
    <mergeCell ref="P5:R5"/>
    <mergeCell ref="S5:S6"/>
    <mergeCell ref="T5:T6"/>
    <mergeCell ref="U5:U6"/>
    <mergeCell ref="V5:V6"/>
    <mergeCell ref="W5:W6"/>
    <mergeCell ref="O5:O6"/>
  </mergeCells>
  <pageMargins left="0.2" right="0.2" top="0.5" bottom="0.5" header="0.3" footer="0.3"/>
  <pageSetup paperSize="9" orientation="landscape" verticalDpi="0" r:id="rId1"/>
  <headerFooter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54"/>
  <sheetViews>
    <sheetView zoomScaleNormal="100" zoomScaleSheetLayoutView="100" workbookViewId="0">
      <pane xSplit="7" ySplit="10" topLeftCell="AC62" activePane="bottomRight" state="frozen"/>
      <selection pane="topRight" activeCell="H1" sqref="H1"/>
      <selection pane="bottomLeft" activeCell="A8" sqref="A8"/>
      <selection pane="bottomRight" activeCell="AG106" sqref="AG106"/>
    </sheetView>
  </sheetViews>
  <sheetFormatPr defaultColWidth="9.140625" defaultRowHeight="12.75" x14ac:dyDescent="0.2"/>
  <cols>
    <col min="1" max="1" width="2.7109375" style="2" customWidth="1"/>
    <col min="2" max="2" width="12.42578125" style="6" customWidth="1"/>
    <col min="3" max="3" width="6.85546875" style="6" customWidth="1"/>
    <col min="4" max="4" width="5.85546875" style="2" customWidth="1"/>
    <col min="5" max="5" width="8.42578125" style="2" customWidth="1"/>
    <col min="6" max="6" width="11.140625" style="2" customWidth="1"/>
    <col min="7" max="7" width="27.5703125" style="6" customWidth="1"/>
    <col min="8" max="8" width="6.42578125" style="2" customWidth="1"/>
    <col min="9" max="9" width="11.85546875" style="2" customWidth="1"/>
    <col min="10" max="10" width="13.7109375" style="2" customWidth="1"/>
    <col min="11" max="11" width="13.85546875" style="2" customWidth="1"/>
    <col min="12" max="12" width="15.42578125" style="2" customWidth="1"/>
    <col min="13" max="13" width="20.7109375" style="2" customWidth="1"/>
    <col min="14" max="14" width="10.85546875" style="2" customWidth="1"/>
    <col min="15" max="15" width="16.42578125" style="2" customWidth="1"/>
    <col min="16" max="16" width="9.85546875" style="2" customWidth="1"/>
    <col min="17" max="17" width="16" style="2" customWidth="1"/>
    <col min="18" max="18" width="7.28515625" style="2" customWidth="1"/>
    <col min="19" max="19" width="7.42578125" style="2" customWidth="1"/>
    <col min="20" max="20" width="12.42578125" style="2" customWidth="1"/>
    <col min="21" max="21" width="10.42578125" style="2" customWidth="1"/>
    <col min="22" max="22" width="10.5703125" style="2" customWidth="1"/>
    <col min="23" max="23" width="11.140625" style="2" customWidth="1"/>
    <col min="24" max="24" width="10.42578125" style="2" customWidth="1"/>
    <col min="25" max="25" width="11.140625" style="2" customWidth="1"/>
    <col min="26" max="26" width="8.85546875" style="2" customWidth="1"/>
    <col min="27" max="27" width="11.85546875" style="2" customWidth="1"/>
    <col min="28" max="28" width="12.5703125" style="2" customWidth="1"/>
    <col min="29" max="29" width="15.7109375" style="67" customWidth="1"/>
    <col min="30" max="30" width="13.28515625" style="67" customWidth="1"/>
    <col min="31" max="31" width="16.7109375" style="12" customWidth="1"/>
    <col min="32" max="32" width="9.5703125" style="2" customWidth="1"/>
    <col min="33" max="33" width="13" style="2" customWidth="1"/>
    <col min="34" max="34" width="20.7109375" style="12" customWidth="1"/>
    <col min="35" max="36" width="12.5703125" style="2" customWidth="1"/>
    <col min="37" max="37" width="11.5703125" style="2" customWidth="1"/>
    <col min="38" max="16384" width="9.140625" style="2"/>
  </cols>
  <sheetData>
    <row r="1" spans="1:37" s="216" customFormat="1" x14ac:dyDescent="0.2">
      <c r="G1" s="6"/>
      <c r="I1" s="217"/>
      <c r="AE1" s="251"/>
      <c r="AH1" s="251"/>
    </row>
    <row r="2" spans="1:37" s="216" customFormat="1" x14ac:dyDescent="0.2">
      <c r="G2" s="6"/>
      <c r="AE2" s="251"/>
      <c r="AH2" s="251"/>
    </row>
    <row r="3" spans="1:37" s="216" customFormat="1" x14ac:dyDescent="0.2">
      <c r="G3" s="6"/>
      <c r="I3" s="218" t="s">
        <v>253</v>
      </c>
      <c r="AE3" s="251"/>
      <c r="AH3" s="251"/>
    </row>
    <row r="4" spans="1:37" x14ac:dyDescent="0.2">
      <c r="A4" s="252"/>
      <c r="B4" s="84"/>
      <c r="C4" s="253" t="s">
        <v>402</v>
      </c>
      <c r="D4" s="252"/>
      <c r="E4" s="252"/>
      <c r="F4" s="252"/>
      <c r="I4" s="1"/>
      <c r="J4" s="1"/>
      <c r="K4" s="1"/>
      <c r="L4" s="1"/>
      <c r="O4" s="1"/>
      <c r="P4" s="1"/>
      <c r="Q4" s="1"/>
      <c r="R4" s="1"/>
      <c r="S4" s="1"/>
      <c r="AA4" s="254"/>
      <c r="AG4" s="254"/>
    </row>
    <row r="5" spans="1:37" x14ac:dyDescent="0.2">
      <c r="A5" s="16"/>
      <c r="B5" s="255" t="s">
        <v>115</v>
      </c>
      <c r="C5" s="255"/>
      <c r="D5" s="16"/>
      <c r="E5" s="16"/>
      <c r="F5" s="16"/>
      <c r="G5" s="2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X5" s="16"/>
      <c r="Y5" s="16"/>
      <c r="Z5" s="16"/>
      <c r="AA5" s="14" t="s">
        <v>59</v>
      </c>
      <c r="AB5" s="16"/>
      <c r="AC5" s="68"/>
      <c r="AD5" s="68"/>
      <c r="AE5" s="16"/>
      <c r="AF5" s="16"/>
      <c r="AG5" s="14"/>
      <c r="AH5" s="16"/>
      <c r="AI5" s="16"/>
      <c r="AJ5" s="16"/>
    </row>
    <row r="6" spans="1:37" ht="12.75" hidden="1" customHeight="1" x14ac:dyDescent="0.2">
      <c r="A6" s="16"/>
      <c r="B6" s="2"/>
      <c r="C6" s="2"/>
      <c r="D6" s="16"/>
      <c r="E6" s="16"/>
      <c r="F6" s="16"/>
      <c r="G6" s="2"/>
      <c r="H6" s="16"/>
      <c r="I6" s="16"/>
      <c r="J6" s="1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4"/>
      <c r="AB6" s="16"/>
      <c r="AC6" s="68"/>
      <c r="AD6" s="68"/>
      <c r="AE6" s="16"/>
      <c r="AF6" s="16"/>
      <c r="AG6" s="16"/>
      <c r="AH6" s="16"/>
      <c r="AI6" s="16"/>
      <c r="AJ6" s="16"/>
    </row>
    <row r="7" spans="1:37" x14ac:dyDescent="0.2">
      <c r="A7" s="3"/>
      <c r="B7" s="8"/>
      <c r="C7" s="8"/>
      <c r="D7" s="3"/>
      <c r="E7" s="3"/>
      <c r="F7" s="3"/>
      <c r="G7" s="8"/>
      <c r="H7" s="5"/>
      <c r="I7" s="5"/>
      <c r="J7" s="5"/>
      <c r="K7" s="65"/>
      <c r="L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  <c r="AA7" s="4"/>
      <c r="AB7" s="4"/>
      <c r="AC7" s="69"/>
      <c r="AD7" s="69"/>
      <c r="AE7" s="563"/>
      <c r="AF7" s="4"/>
      <c r="AG7" s="4"/>
    </row>
    <row r="8" spans="1:37" s="7" customFormat="1" ht="23.25" customHeight="1" x14ac:dyDescent="0.2">
      <c r="A8" s="623" t="s">
        <v>18</v>
      </c>
      <c r="B8" s="621" t="s">
        <v>95</v>
      </c>
      <c r="C8" s="621" t="s">
        <v>96</v>
      </c>
      <c r="D8" s="625" t="s">
        <v>97</v>
      </c>
      <c r="E8" s="626"/>
      <c r="F8" s="627"/>
      <c r="G8" s="621" t="s">
        <v>26</v>
      </c>
      <c r="H8" s="621" t="s">
        <v>0</v>
      </c>
      <c r="I8" s="621" t="s">
        <v>25</v>
      </c>
      <c r="J8" s="634" t="s">
        <v>43</v>
      </c>
      <c r="K8" s="634"/>
      <c r="L8" s="634"/>
      <c r="M8" s="631" t="s">
        <v>33</v>
      </c>
      <c r="N8" s="631" t="s">
        <v>62</v>
      </c>
      <c r="O8" s="631" t="s">
        <v>63</v>
      </c>
      <c r="P8" s="636" t="s">
        <v>20</v>
      </c>
      <c r="Q8" s="637"/>
      <c r="R8" s="637"/>
      <c r="S8" s="638"/>
      <c r="T8" s="621" t="s">
        <v>69</v>
      </c>
      <c r="U8" s="621" t="s">
        <v>46</v>
      </c>
      <c r="V8" s="631" t="s">
        <v>64</v>
      </c>
      <c r="W8" s="631" t="s">
        <v>65</v>
      </c>
      <c r="X8" s="631" t="s">
        <v>66</v>
      </c>
      <c r="Y8" s="631" t="s">
        <v>67</v>
      </c>
      <c r="Z8" s="631" t="s">
        <v>44</v>
      </c>
      <c r="AA8" s="631" t="s">
        <v>50</v>
      </c>
      <c r="AB8" s="631" t="s">
        <v>45</v>
      </c>
      <c r="AC8" s="631" t="s">
        <v>87</v>
      </c>
      <c r="AD8" s="631" t="s">
        <v>88</v>
      </c>
      <c r="AE8" s="621" t="s">
        <v>89</v>
      </c>
      <c r="AF8" s="621" t="s">
        <v>32</v>
      </c>
      <c r="AG8" s="621" t="s">
        <v>51</v>
      </c>
      <c r="AH8" s="621" t="s">
        <v>47</v>
      </c>
      <c r="AI8" s="621" t="s">
        <v>31</v>
      </c>
      <c r="AJ8" s="119"/>
      <c r="AK8" s="123"/>
    </row>
    <row r="9" spans="1:37" s="7" customFormat="1" ht="53.25" customHeight="1" x14ac:dyDescent="0.2">
      <c r="A9" s="624"/>
      <c r="B9" s="622"/>
      <c r="C9" s="622"/>
      <c r="D9" s="225" t="s">
        <v>78</v>
      </c>
      <c r="E9" s="223" t="s">
        <v>105</v>
      </c>
      <c r="F9" s="223" t="s">
        <v>106</v>
      </c>
      <c r="G9" s="622"/>
      <c r="H9" s="633"/>
      <c r="I9" s="633"/>
      <c r="J9" s="171" t="s">
        <v>91</v>
      </c>
      <c r="K9" s="171" t="s">
        <v>92</v>
      </c>
      <c r="L9" s="171" t="s">
        <v>93</v>
      </c>
      <c r="M9" s="635"/>
      <c r="N9" s="635"/>
      <c r="O9" s="632"/>
      <c r="P9" s="172" t="s">
        <v>48</v>
      </c>
      <c r="Q9" s="172" t="s">
        <v>49</v>
      </c>
      <c r="R9" s="172" t="s">
        <v>21</v>
      </c>
      <c r="S9" s="71" t="s">
        <v>70</v>
      </c>
      <c r="T9" s="622"/>
      <c r="U9" s="622"/>
      <c r="V9" s="632"/>
      <c r="W9" s="632"/>
      <c r="X9" s="632"/>
      <c r="Y9" s="632"/>
      <c r="Z9" s="632"/>
      <c r="AA9" s="632"/>
      <c r="AB9" s="632"/>
      <c r="AC9" s="632"/>
      <c r="AD9" s="632"/>
      <c r="AE9" s="622"/>
      <c r="AF9" s="622"/>
      <c r="AG9" s="622"/>
      <c r="AH9" s="622"/>
      <c r="AI9" s="622"/>
      <c r="AJ9" s="119" t="s">
        <v>85</v>
      </c>
      <c r="AK9" s="119" t="s">
        <v>86</v>
      </c>
    </row>
    <row r="10" spans="1:37" s="12" customFormat="1" ht="13.5" customHeight="1" x14ac:dyDescent="0.2">
      <c r="A10" s="13" t="s">
        <v>9</v>
      </c>
      <c r="B10" s="11"/>
      <c r="C10" s="11"/>
      <c r="D10" s="13"/>
      <c r="E10" s="13"/>
      <c r="F10" s="13"/>
      <c r="G10" s="83" t="s">
        <v>10</v>
      </c>
      <c r="H10" s="66" t="s">
        <v>22</v>
      </c>
      <c r="I10" s="66" t="s">
        <v>23</v>
      </c>
      <c r="J10" s="66">
        <v>1</v>
      </c>
      <c r="K10" s="66">
        <v>2</v>
      </c>
      <c r="L10" s="66">
        <v>3</v>
      </c>
      <c r="M10" s="66" t="s">
        <v>61</v>
      </c>
      <c r="N10" s="66">
        <v>4</v>
      </c>
      <c r="O10" s="15">
        <f>N10+1</f>
        <v>5</v>
      </c>
      <c r="P10" s="15">
        <f t="shared" ref="P10:AI10" si="0">O10+1</f>
        <v>6</v>
      </c>
      <c r="Q10" s="15">
        <f t="shared" si="0"/>
        <v>7</v>
      </c>
      <c r="R10" s="15">
        <f t="shared" si="0"/>
        <v>8</v>
      </c>
      <c r="S10" s="15">
        <f t="shared" si="0"/>
        <v>9</v>
      </c>
      <c r="T10" s="15">
        <f t="shared" si="0"/>
        <v>10</v>
      </c>
      <c r="U10" s="15">
        <f t="shared" si="0"/>
        <v>11</v>
      </c>
      <c r="V10" s="15">
        <f t="shared" si="0"/>
        <v>12</v>
      </c>
      <c r="W10" s="15">
        <f t="shared" si="0"/>
        <v>13</v>
      </c>
      <c r="X10" s="15">
        <f t="shared" si="0"/>
        <v>14</v>
      </c>
      <c r="Y10" s="15">
        <f t="shared" si="0"/>
        <v>15</v>
      </c>
      <c r="Z10" s="15">
        <f t="shared" si="0"/>
        <v>16</v>
      </c>
      <c r="AA10" s="15">
        <f t="shared" si="0"/>
        <v>17</v>
      </c>
      <c r="AB10" s="15">
        <f t="shared" si="0"/>
        <v>18</v>
      </c>
      <c r="AC10" s="70">
        <f t="shared" si="0"/>
        <v>19</v>
      </c>
      <c r="AD10" s="70">
        <f t="shared" si="0"/>
        <v>20</v>
      </c>
      <c r="AE10" s="15">
        <f t="shared" si="0"/>
        <v>21</v>
      </c>
      <c r="AF10" s="15">
        <f t="shared" si="0"/>
        <v>22</v>
      </c>
      <c r="AG10" s="15">
        <f t="shared" si="0"/>
        <v>23</v>
      </c>
      <c r="AH10" s="15">
        <f t="shared" si="0"/>
        <v>24</v>
      </c>
      <c r="AI10" s="15">
        <f t="shared" si="0"/>
        <v>25</v>
      </c>
      <c r="AJ10" s="66"/>
      <c r="AK10" s="13"/>
    </row>
    <row r="11" spans="1:37" s="12" customFormat="1" ht="13.5" customHeight="1" x14ac:dyDescent="0.2">
      <c r="A11" s="256" t="s">
        <v>112</v>
      </c>
      <c r="B11" s="256"/>
      <c r="C11" s="257"/>
      <c r="D11" s="13"/>
      <c r="E11" s="13"/>
      <c r="F11" s="13"/>
      <c r="G11" s="257"/>
      <c r="H11" s="66"/>
      <c r="I11" s="66"/>
      <c r="J11" s="66"/>
      <c r="K11" s="66"/>
      <c r="L11" s="66"/>
      <c r="M11" s="66"/>
      <c r="N11" s="66"/>
      <c r="O11" s="257"/>
      <c r="P11" s="257"/>
      <c r="Q11" s="257"/>
      <c r="R11" s="15"/>
      <c r="S11" s="257"/>
      <c r="T11" s="15"/>
      <c r="U11" s="15"/>
      <c r="V11" s="15"/>
      <c r="W11" s="15"/>
      <c r="X11" s="15"/>
      <c r="Y11" s="15"/>
      <c r="Z11" s="15"/>
      <c r="AA11" s="258"/>
      <c r="AB11" s="15"/>
      <c r="AC11" s="70"/>
      <c r="AD11" s="70"/>
      <c r="AE11" s="15"/>
      <c r="AF11" s="15"/>
      <c r="AG11" s="15"/>
      <c r="AH11" s="15"/>
      <c r="AI11" s="15"/>
      <c r="AJ11" s="66"/>
      <c r="AK11" s="13"/>
    </row>
    <row r="12" spans="1:37" ht="13.5" customHeight="1" x14ac:dyDescent="0.2">
      <c r="A12" s="259">
        <v>1</v>
      </c>
      <c r="B12" s="260"/>
      <c r="C12" s="260"/>
      <c r="D12" s="259" t="s">
        <v>351</v>
      </c>
      <c r="E12" s="259">
        <v>9070079</v>
      </c>
      <c r="F12" s="261">
        <v>1770002007</v>
      </c>
      <c r="G12" s="260" t="s">
        <v>353</v>
      </c>
      <c r="H12" s="262"/>
      <c r="I12" s="263" t="s">
        <v>354</v>
      </c>
      <c r="J12" s="264">
        <v>37180000</v>
      </c>
      <c r="K12" s="265">
        <v>34081666.539999999</v>
      </c>
      <c r="L12" s="266">
        <f>J12-K12</f>
        <v>3098333.4600000009</v>
      </c>
      <c r="M12" s="262" t="s">
        <v>355</v>
      </c>
      <c r="N12" s="263">
        <v>87</v>
      </c>
      <c r="O12" s="267">
        <v>1</v>
      </c>
      <c r="P12" s="263" t="s">
        <v>356</v>
      </c>
      <c r="Q12" s="268" t="s">
        <v>357</v>
      </c>
      <c r="R12" s="267" t="s">
        <v>358</v>
      </c>
      <c r="S12" s="263">
        <v>560</v>
      </c>
      <c r="T12" s="269" t="s">
        <v>359</v>
      </c>
      <c r="U12" s="270">
        <v>948.47</v>
      </c>
      <c r="V12" s="271"/>
      <c r="W12" s="271">
        <v>0.94</v>
      </c>
      <c r="X12" s="271">
        <v>1</v>
      </c>
      <c r="Y12" s="271">
        <v>1</v>
      </c>
      <c r="Z12" s="271"/>
      <c r="AA12" s="272">
        <v>0.75</v>
      </c>
      <c r="AB12" s="269">
        <v>0.85</v>
      </c>
      <c r="AC12" s="549">
        <f>S12*U12*X12*Y12*AB12*W12*AA12</f>
        <v>318287.5626</v>
      </c>
      <c r="AD12" s="549">
        <f>AC12*AK12</f>
        <v>156629.30955546</v>
      </c>
      <c r="AE12" s="564">
        <f>AC12-AD12</f>
        <v>161658.25304454</v>
      </c>
      <c r="AF12" s="274">
        <f>'[1]Т-үлд'!J9</f>
        <v>6584.6330156249996</v>
      </c>
      <c r="AG12" s="269">
        <v>35</v>
      </c>
      <c r="AH12" s="275">
        <f>AE12/2.59-L12</f>
        <v>-3035917.1460831901</v>
      </c>
      <c r="AI12" s="404"/>
      <c r="AJ12" s="405">
        <f>K12/J12</f>
        <v>0.91666666325981705</v>
      </c>
      <c r="AK12" s="406">
        <v>0.49209999999999998</v>
      </c>
    </row>
    <row r="13" spans="1:37" ht="13.5" customHeight="1" x14ac:dyDescent="0.2">
      <c r="A13" s="259">
        <v>2</v>
      </c>
      <c r="B13" s="260"/>
      <c r="C13" s="260"/>
      <c r="D13" s="259"/>
      <c r="E13" s="259">
        <v>9070079</v>
      </c>
      <c r="F13" s="261">
        <v>1770002007</v>
      </c>
      <c r="G13" s="260" t="s">
        <v>360</v>
      </c>
      <c r="H13" s="262"/>
      <c r="I13" s="263" t="s">
        <v>361</v>
      </c>
      <c r="J13" s="264">
        <v>2010000</v>
      </c>
      <c r="K13" s="265">
        <v>474583</v>
      </c>
      <c r="L13" s="276">
        <f t="shared" ref="L13:L31" si="1">J13-K13</f>
        <v>1535417</v>
      </c>
      <c r="M13" s="262" t="s">
        <v>362</v>
      </c>
      <c r="N13" s="263">
        <v>182</v>
      </c>
      <c r="O13" s="267">
        <v>1</v>
      </c>
      <c r="P13" s="263" t="s">
        <v>356</v>
      </c>
      <c r="Q13" s="268" t="s">
        <v>357</v>
      </c>
      <c r="R13" s="267" t="s">
        <v>358</v>
      </c>
      <c r="S13" s="277">
        <v>36</v>
      </c>
      <c r="T13" s="269" t="s">
        <v>363</v>
      </c>
      <c r="U13" s="270">
        <v>417.55</v>
      </c>
      <c r="V13" s="271"/>
      <c r="W13" s="271"/>
      <c r="X13" s="271">
        <v>1</v>
      </c>
      <c r="Y13" s="271">
        <v>1</v>
      </c>
      <c r="Z13" s="271"/>
      <c r="AA13" s="272"/>
      <c r="AB13" s="269">
        <v>0.75</v>
      </c>
      <c r="AC13" s="549">
        <f t="shared" ref="AC13:AC32" si="2">S13*U13*X13*Y13*AB13</f>
        <v>11273.85</v>
      </c>
      <c r="AD13" s="549">
        <f t="shared" ref="AD13:AD32" si="3">AC13*AK13</f>
        <v>3102.5635200000002</v>
      </c>
      <c r="AE13" s="564">
        <f t="shared" ref="AE13:AE32" si="4">AC13-AD13</f>
        <v>8171.2864800000007</v>
      </c>
      <c r="AF13" s="274">
        <f>'[1]Т-үлд'!K9</f>
        <v>3226.5375744000003</v>
      </c>
      <c r="AG13" s="269">
        <v>35</v>
      </c>
      <c r="AH13" s="275">
        <f t="shared" ref="AH13:AH33" si="5">AE13-L13</f>
        <v>-1527245.71352</v>
      </c>
      <c r="AI13" s="404"/>
      <c r="AJ13" s="405">
        <f t="shared" ref="AJ13:AJ32" si="6">K13/J13</f>
        <v>0.23611094527363183</v>
      </c>
      <c r="AK13" s="406">
        <v>0.2752</v>
      </c>
    </row>
    <row r="14" spans="1:37" ht="13.5" customHeight="1" x14ac:dyDescent="0.2">
      <c r="A14" s="259">
        <v>3</v>
      </c>
      <c r="B14" s="278"/>
      <c r="C14" s="260"/>
      <c r="D14" s="267"/>
      <c r="E14" s="259">
        <v>9070079</v>
      </c>
      <c r="F14" s="261">
        <v>1770002007</v>
      </c>
      <c r="G14" s="260" t="s">
        <v>364</v>
      </c>
      <c r="H14" s="262"/>
      <c r="I14" s="279" t="s">
        <v>365</v>
      </c>
      <c r="J14" s="264">
        <v>2203100</v>
      </c>
      <c r="K14" s="265">
        <v>372283.21</v>
      </c>
      <c r="L14" s="276">
        <f t="shared" si="1"/>
        <v>1830816.79</v>
      </c>
      <c r="M14" s="262" t="s">
        <v>366</v>
      </c>
      <c r="N14" s="263" t="s">
        <v>367</v>
      </c>
      <c r="O14" s="267">
        <v>1</v>
      </c>
      <c r="P14" s="263" t="s">
        <v>356</v>
      </c>
      <c r="Q14" s="268" t="s">
        <v>357</v>
      </c>
      <c r="R14" s="267" t="s">
        <v>358</v>
      </c>
      <c r="S14" s="277">
        <v>14.3</v>
      </c>
      <c r="T14" s="269" t="s">
        <v>363</v>
      </c>
      <c r="U14" s="270">
        <v>417.55</v>
      </c>
      <c r="V14" s="271"/>
      <c r="W14" s="271"/>
      <c r="X14" s="271">
        <v>1</v>
      </c>
      <c r="Y14" s="271">
        <v>1</v>
      </c>
      <c r="Z14" s="271"/>
      <c r="AA14" s="272"/>
      <c r="AB14" s="269">
        <v>0.85</v>
      </c>
      <c r="AC14" s="549">
        <f t="shared" si="2"/>
        <v>5075.3202499999998</v>
      </c>
      <c r="AD14" s="549">
        <f t="shared" si="3"/>
        <v>629.84724302500001</v>
      </c>
      <c r="AE14" s="564">
        <f t="shared" si="4"/>
        <v>4445.4730069749994</v>
      </c>
      <c r="AF14" s="274">
        <f>'[1]Т-үлд'!L9</f>
        <v>16637.7207871875</v>
      </c>
      <c r="AG14" s="269">
        <v>35</v>
      </c>
      <c r="AH14" s="275">
        <f t="shared" si="5"/>
        <v>-1826371.3169930251</v>
      </c>
      <c r="AI14" s="404"/>
      <c r="AJ14" s="405">
        <f t="shared" si="6"/>
        <v>0.16898153057055967</v>
      </c>
      <c r="AK14" s="406">
        <v>0.1241</v>
      </c>
    </row>
    <row r="15" spans="1:37" s="284" customFormat="1" ht="13.5" customHeight="1" x14ac:dyDescent="0.2">
      <c r="A15" s="259">
        <v>4</v>
      </c>
      <c r="B15" s="280"/>
      <c r="C15" s="281"/>
      <c r="D15" s="282"/>
      <c r="E15" s="259">
        <v>9070079</v>
      </c>
      <c r="F15" s="261">
        <v>1770002007</v>
      </c>
      <c r="G15" s="260" t="s">
        <v>368</v>
      </c>
      <c r="H15" s="283"/>
      <c r="I15" s="263" t="s">
        <v>369</v>
      </c>
      <c r="J15" s="264">
        <v>1000000</v>
      </c>
      <c r="K15" s="265">
        <v>175925.56</v>
      </c>
      <c r="L15" s="276">
        <f t="shared" si="1"/>
        <v>824074.44</v>
      </c>
      <c r="M15" s="262" t="s">
        <v>370</v>
      </c>
      <c r="N15" s="263">
        <v>329</v>
      </c>
      <c r="O15" s="267">
        <v>1</v>
      </c>
      <c r="P15" s="263" t="s">
        <v>356</v>
      </c>
      <c r="Q15" s="268" t="s">
        <v>357</v>
      </c>
      <c r="R15" s="267" t="s">
        <v>358</v>
      </c>
      <c r="S15" s="263">
        <v>16</v>
      </c>
      <c r="T15" s="269" t="s">
        <v>363</v>
      </c>
      <c r="U15" s="270">
        <v>417.55</v>
      </c>
      <c r="V15" s="271"/>
      <c r="W15" s="271"/>
      <c r="X15" s="271">
        <v>1</v>
      </c>
      <c r="Y15" s="271">
        <v>1</v>
      </c>
      <c r="Z15" s="271"/>
      <c r="AA15" s="272"/>
      <c r="AB15" s="269">
        <v>0.75</v>
      </c>
      <c r="AC15" s="549">
        <f t="shared" si="2"/>
        <v>5010.6000000000004</v>
      </c>
      <c r="AD15" s="549">
        <f t="shared" si="3"/>
        <v>751.59</v>
      </c>
      <c r="AE15" s="564">
        <f t="shared" si="4"/>
        <v>4259.01</v>
      </c>
      <c r="AF15" s="274">
        <f>'[1]Т-үлд'!M9</f>
        <v>35282.190005999997</v>
      </c>
      <c r="AG15" s="269">
        <v>35</v>
      </c>
      <c r="AH15" s="275">
        <f t="shared" si="5"/>
        <v>-819815.42999999993</v>
      </c>
      <c r="AI15" s="408"/>
      <c r="AJ15" s="405">
        <f t="shared" si="6"/>
        <v>0.17592556000000001</v>
      </c>
      <c r="AK15" s="406">
        <v>0.15</v>
      </c>
    </row>
    <row r="16" spans="1:37" s="290" customFormat="1" ht="13.5" customHeight="1" x14ac:dyDescent="0.2">
      <c r="A16" s="259">
        <v>5</v>
      </c>
      <c r="B16" s="285"/>
      <c r="C16" s="286"/>
      <c r="D16" s="267"/>
      <c r="E16" s="259">
        <v>9070079</v>
      </c>
      <c r="F16" s="261">
        <v>1770002007</v>
      </c>
      <c r="G16" s="260" t="s">
        <v>371</v>
      </c>
      <c r="H16" s="283"/>
      <c r="I16" s="263" t="s">
        <v>365</v>
      </c>
      <c r="J16" s="264">
        <v>30000000</v>
      </c>
      <c r="K16" s="265">
        <v>5069444</v>
      </c>
      <c r="L16" s="276">
        <f t="shared" si="1"/>
        <v>24930556</v>
      </c>
      <c r="M16" s="287" t="s">
        <v>372</v>
      </c>
      <c r="N16" s="263" t="s">
        <v>373</v>
      </c>
      <c r="O16" s="267">
        <v>1</v>
      </c>
      <c r="P16" s="263" t="s">
        <v>356</v>
      </c>
      <c r="Q16" s="268" t="s">
        <v>374</v>
      </c>
      <c r="R16" s="267" t="s">
        <v>358</v>
      </c>
      <c r="S16" s="263">
        <v>36</v>
      </c>
      <c r="T16" s="269" t="s">
        <v>363</v>
      </c>
      <c r="U16" s="270">
        <v>428.4</v>
      </c>
      <c r="V16" s="271"/>
      <c r="W16" s="271"/>
      <c r="X16" s="271">
        <v>1</v>
      </c>
      <c r="Y16" s="271">
        <v>1</v>
      </c>
      <c r="Z16" s="271"/>
      <c r="AA16" s="272"/>
      <c r="AB16" s="288">
        <v>0.85</v>
      </c>
      <c r="AC16" s="549">
        <f t="shared" si="2"/>
        <v>13109.039999999999</v>
      </c>
      <c r="AD16" s="549">
        <f t="shared" si="3"/>
        <v>6572.8726559999986</v>
      </c>
      <c r="AE16" s="564">
        <f t="shared" si="4"/>
        <v>6536.1673440000004</v>
      </c>
      <c r="AF16" s="289">
        <f>'[1]Т-үлд'!N9</f>
        <v>5838.1632225000003</v>
      </c>
      <c r="AG16" s="269">
        <v>35</v>
      </c>
      <c r="AH16" s="275">
        <f t="shared" si="5"/>
        <v>-24924019.832656</v>
      </c>
      <c r="AI16" s="404"/>
      <c r="AJ16" s="405">
        <f t="shared" si="6"/>
        <v>0.16898146666666666</v>
      </c>
      <c r="AK16" s="406">
        <v>0.50139999999999996</v>
      </c>
    </row>
    <row r="17" spans="1:37" ht="13.5" customHeight="1" x14ac:dyDescent="0.2">
      <c r="A17" s="259">
        <f t="shared" ref="A17" si="7">A16+1</f>
        <v>6</v>
      </c>
      <c r="B17" s="291"/>
      <c r="C17" s="292"/>
      <c r="D17" s="259"/>
      <c r="E17" s="259">
        <v>9070079</v>
      </c>
      <c r="F17" s="261">
        <v>1770002007</v>
      </c>
      <c r="G17" s="260" t="s">
        <v>375</v>
      </c>
      <c r="H17" s="283"/>
      <c r="I17" s="263" t="s">
        <v>376</v>
      </c>
      <c r="J17" s="264">
        <v>4847222.1900000004</v>
      </c>
      <c r="K17" s="265">
        <v>1090625</v>
      </c>
      <c r="L17" s="276">
        <f t="shared" si="1"/>
        <v>3756597.1900000004</v>
      </c>
      <c r="M17" s="287" t="s">
        <v>372</v>
      </c>
      <c r="N17" s="263" t="s">
        <v>377</v>
      </c>
      <c r="O17" s="267">
        <v>1</v>
      </c>
      <c r="P17" s="263" t="s">
        <v>356</v>
      </c>
      <c r="Q17" s="268" t="s">
        <v>357</v>
      </c>
      <c r="R17" s="267" t="s">
        <v>358</v>
      </c>
      <c r="S17" s="277">
        <v>35</v>
      </c>
      <c r="T17" s="269" t="s">
        <v>363</v>
      </c>
      <c r="U17" s="270">
        <v>417.55</v>
      </c>
      <c r="V17" s="271"/>
      <c r="W17" s="271"/>
      <c r="X17" s="271">
        <v>1</v>
      </c>
      <c r="Y17" s="271">
        <v>1</v>
      </c>
      <c r="Z17" s="271"/>
      <c r="AA17" s="272"/>
      <c r="AB17" s="269">
        <v>0.75</v>
      </c>
      <c r="AC17" s="549">
        <f t="shared" si="2"/>
        <v>10960.6875</v>
      </c>
      <c r="AD17" s="549">
        <f t="shared" si="3"/>
        <v>4376.6025187499999</v>
      </c>
      <c r="AE17" s="564">
        <f t="shared" si="4"/>
        <v>6584.0849812500001</v>
      </c>
      <c r="AF17" s="274">
        <f>'[1]Т-үлд'!O9</f>
        <v>7645.9751759999999</v>
      </c>
      <c r="AG17" s="269">
        <v>35</v>
      </c>
      <c r="AH17" s="275">
        <f t="shared" si="5"/>
        <v>-3750013.1050187503</v>
      </c>
      <c r="AI17" s="404"/>
      <c r="AJ17" s="405">
        <f t="shared" si="6"/>
        <v>0.22500000149570198</v>
      </c>
      <c r="AK17" s="406">
        <v>0.39929999999999999</v>
      </c>
    </row>
    <row r="18" spans="1:37" s="295" customFormat="1" ht="13.5" customHeight="1" x14ac:dyDescent="0.2">
      <c r="A18" s="259">
        <v>7</v>
      </c>
      <c r="B18" s="293"/>
      <c r="C18" s="294"/>
      <c r="D18" s="267"/>
      <c r="E18" s="259">
        <v>9070079</v>
      </c>
      <c r="F18" s="261">
        <v>1770002007</v>
      </c>
      <c r="G18" s="260" t="s">
        <v>315</v>
      </c>
      <c r="H18" s="283"/>
      <c r="I18" s="263" t="s">
        <v>378</v>
      </c>
      <c r="J18" s="264">
        <v>4554000</v>
      </c>
      <c r="K18" s="265">
        <v>2732400</v>
      </c>
      <c r="L18" s="276">
        <f t="shared" si="1"/>
        <v>1821600</v>
      </c>
      <c r="M18" s="287" t="s">
        <v>315</v>
      </c>
      <c r="N18" s="263">
        <v>80</v>
      </c>
      <c r="O18" s="267">
        <v>1</v>
      </c>
      <c r="P18" s="263" t="s">
        <v>356</v>
      </c>
      <c r="Q18" s="268" t="s">
        <v>379</v>
      </c>
      <c r="R18" s="267" t="s">
        <v>358</v>
      </c>
      <c r="S18" s="263">
        <v>39.200000000000003</v>
      </c>
      <c r="T18" s="269" t="s">
        <v>363</v>
      </c>
      <c r="U18" s="270">
        <v>209.12</v>
      </c>
      <c r="V18" s="271"/>
      <c r="W18" s="271"/>
      <c r="X18" s="271">
        <v>1</v>
      </c>
      <c r="Y18" s="271">
        <v>1</v>
      </c>
      <c r="Z18" s="271"/>
      <c r="AA18" s="272"/>
      <c r="AB18" s="269">
        <v>0.75</v>
      </c>
      <c r="AC18" s="549">
        <f t="shared" si="2"/>
        <v>6148.1280000000006</v>
      </c>
      <c r="AD18" s="549">
        <f t="shared" si="3"/>
        <v>2921.5904256000003</v>
      </c>
      <c r="AE18" s="564">
        <f t="shared" si="4"/>
        <v>3226.5375744000003</v>
      </c>
      <c r="AF18" s="274">
        <f>'[1]Т-үлд'!P9</f>
        <v>6549.4805249999999</v>
      </c>
      <c r="AG18" s="269">
        <v>45</v>
      </c>
      <c r="AH18" s="275">
        <f t="shared" si="5"/>
        <v>-1818373.4624256</v>
      </c>
      <c r="AI18" s="404"/>
      <c r="AJ18" s="502">
        <f t="shared" si="6"/>
        <v>0.6</v>
      </c>
      <c r="AK18" s="503">
        <v>0.47520000000000001</v>
      </c>
    </row>
    <row r="19" spans="1:37" s="295" customFormat="1" ht="13.5" customHeight="1" x14ac:dyDescent="0.2">
      <c r="A19" s="259">
        <f t="shared" ref="A19" si="8">A18+1</f>
        <v>8</v>
      </c>
      <c r="B19" s="296"/>
      <c r="C19" s="297"/>
      <c r="D19" s="267"/>
      <c r="E19" s="259">
        <v>9070079</v>
      </c>
      <c r="F19" s="261">
        <v>1770002007</v>
      </c>
      <c r="G19" s="260" t="s">
        <v>290</v>
      </c>
      <c r="H19" s="283"/>
      <c r="I19" s="279" t="s">
        <v>380</v>
      </c>
      <c r="J19" s="264">
        <v>5372877.1900000004</v>
      </c>
      <c r="K19" s="265">
        <v>1208897.46</v>
      </c>
      <c r="L19" s="276">
        <f t="shared" si="1"/>
        <v>4163979.7300000004</v>
      </c>
      <c r="M19" s="287" t="s">
        <v>290</v>
      </c>
      <c r="N19" s="263">
        <v>538</v>
      </c>
      <c r="O19" s="267">
        <v>1</v>
      </c>
      <c r="P19" s="263" t="s">
        <v>356</v>
      </c>
      <c r="Q19" s="268" t="s">
        <v>357</v>
      </c>
      <c r="R19" s="267" t="s">
        <v>358</v>
      </c>
      <c r="S19" s="277">
        <v>77</v>
      </c>
      <c r="T19" s="269" t="s">
        <v>363</v>
      </c>
      <c r="U19" s="270">
        <v>417.55</v>
      </c>
      <c r="V19" s="271"/>
      <c r="W19" s="271"/>
      <c r="X19" s="271">
        <v>1</v>
      </c>
      <c r="Y19" s="271">
        <v>1</v>
      </c>
      <c r="Z19" s="271"/>
      <c r="AA19" s="272"/>
      <c r="AB19" s="269">
        <v>0.75</v>
      </c>
      <c r="AC19" s="549">
        <f>S19*U19*X19*Y19*AB19</f>
        <v>24113.512500000001</v>
      </c>
      <c r="AD19" s="549">
        <f t="shared" si="3"/>
        <v>7475.1888749999998</v>
      </c>
      <c r="AE19" s="564">
        <f t="shared" si="4"/>
        <v>16638.323625000001</v>
      </c>
      <c r="AF19" s="274">
        <f>'[1]Т-үлд'!Q9</f>
        <v>8543.5740600000008</v>
      </c>
      <c r="AG19" s="269">
        <v>35</v>
      </c>
      <c r="AH19" s="275">
        <f t="shared" si="5"/>
        <v>-4147341.4063750003</v>
      </c>
      <c r="AI19" s="496"/>
      <c r="AJ19" s="502">
        <f t="shared" si="6"/>
        <v>0.22500001716957166</v>
      </c>
      <c r="AK19" s="504">
        <v>0.31</v>
      </c>
    </row>
    <row r="20" spans="1:37" s="301" customFormat="1" ht="13.5" customHeight="1" x14ac:dyDescent="0.2">
      <c r="A20" s="259">
        <v>9</v>
      </c>
      <c r="B20" s="298"/>
      <c r="C20" s="299"/>
      <c r="D20" s="282"/>
      <c r="E20" s="259">
        <v>9070079</v>
      </c>
      <c r="F20" s="261">
        <v>1770002007</v>
      </c>
      <c r="G20" s="260" t="s">
        <v>308</v>
      </c>
      <c r="H20" s="283"/>
      <c r="I20" s="263" t="s">
        <v>381</v>
      </c>
      <c r="J20" s="264">
        <v>13131300</v>
      </c>
      <c r="K20" s="265">
        <v>10942750.02</v>
      </c>
      <c r="L20" s="276">
        <f t="shared" si="1"/>
        <v>2188549.9800000004</v>
      </c>
      <c r="M20" s="287" t="s">
        <v>382</v>
      </c>
      <c r="N20" s="263" t="s">
        <v>383</v>
      </c>
      <c r="O20" s="267">
        <v>1</v>
      </c>
      <c r="P20" s="263" t="s">
        <v>356</v>
      </c>
      <c r="Q20" s="300" t="s">
        <v>357</v>
      </c>
      <c r="R20" s="267" t="s">
        <v>358</v>
      </c>
      <c r="S20" s="263">
        <v>224</v>
      </c>
      <c r="T20" s="269" t="s">
        <v>363</v>
      </c>
      <c r="U20" s="270">
        <v>417.55</v>
      </c>
      <c r="V20" s="271"/>
      <c r="W20" s="271"/>
      <c r="X20" s="271">
        <v>1</v>
      </c>
      <c r="Y20" s="271">
        <v>1</v>
      </c>
      <c r="Z20" s="271"/>
      <c r="AA20" s="272"/>
      <c r="AB20" s="269">
        <v>0.75</v>
      </c>
      <c r="AC20" s="549">
        <f t="shared" si="2"/>
        <v>70148.399999999994</v>
      </c>
      <c r="AD20" s="549">
        <f t="shared" si="3"/>
        <v>34863.754799999995</v>
      </c>
      <c r="AE20" s="564">
        <f t="shared" si="4"/>
        <v>35284.645199999999</v>
      </c>
      <c r="AF20" s="274">
        <f>'[1]Т-үлд'!R9</f>
        <v>21425.701395</v>
      </c>
      <c r="AG20" s="269">
        <v>35</v>
      </c>
      <c r="AH20" s="275">
        <f t="shared" si="5"/>
        <v>-2153265.3348000003</v>
      </c>
      <c r="AI20" s="404"/>
      <c r="AJ20" s="405">
        <f t="shared" si="6"/>
        <v>0.8333333348564117</v>
      </c>
      <c r="AK20" s="406">
        <v>0.497</v>
      </c>
    </row>
    <row r="21" spans="1:37" s="306" customFormat="1" ht="14.25" customHeight="1" x14ac:dyDescent="0.2">
      <c r="A21" s="259">
        <v>10</v>
      </c>
      <c r="B21" s="302"/>
      <c r="C21" s="303"/>
      <c r="D21" s="304"/>
      <c r="E21" s="259">
        <v>9070079</v>
      </c>
      <c r="F21" s="261">
        <v>1770002007</v>
      </c>
      <c r="G21" s="260" t="s">
        <v>384</v>
      </c>
      <c r="H21" s="283"/>
      <c r="I21" s="263" t="s">
        <v>385</v>
      </c>
      <c r="J21" s="264">
        <v>4176177.85</v>
      </c>
      <c r="K21" s="265">
        <v>939639.96</v>
      </c>
      <c r="L21" s="276">
        <f t="shared" si="1"/>
        <v>3236537.89</v>
      </c>
      <c r="M21" s="287" t="s">
        <v>386</v>
      </c>
      <c r="N21" s="263">
        <v>536</v>
      </c>
      <c r="O21" s="267">
        <v>1</v>
      </c>
      <c r="P21" s="263" t="s">
        <v>356</v>
      </c>
      <c r="Q21" s="305" t="s">
        <v>357</v>
      </c>
      <c r="R21" s="267" t="s">
        <v>358</v>
      </c>
      <c r="S21" s="277">
        <v>36</v>
      </c>
      <c r="T21" s="269" t="s">
        <v>363</v>
      </c>
      <c r="U21" s="270">
        <v>417.55</v>
      </c>
      <c r="V21" s="271"/>
      <c r="W21" s="271"/>
      <c r="X21" s="271">
        <v>1</v>
      </c>
      <c r="Y21" s="271">
        <v>1</v>
      </c>
      <c r="Z21" s="271"/>
      <c r="AA21" s="272"/>
      <c r="AB21" s="269">
        <v>0.75</v>
      </c>
      <c r="AC21" s="549">
        <f t="shared" si="2"/>
        <v>11273.85</v>
      </c>
      <c r="AD21" s="549">
        <f t="shared" si="3"/>
        <v>5436.25047</v>
      </c>
      <c r="AE21" s="564">
        <f t="shared" si="4"/>
        <v>5837.5995300000004</v>
      </c>
      <c r="AF21" s="274">
        <f>'[1]Т-үлд'!S9</f>
        <v>16552.8302625</v>
      </c>
      <c r="AG21" s="269">
        <v>35</v>
      </c>
      <c r="AH21" s="275">
        <f t="shared" si="5"/>
        <v>-3230700.2904700004</v>
      </c>
      <c r="AI21" s="404"/>
      <c r="AJ21" s="405">
        <f t="shared" si="6"/>
        <v>0.22499998653074604</v>
      </c>
      <c r="AK21" s="406">
        <v>0.48220000000000002</v>
      </c>
    </row>
    <row r="22" spans="1:37" s="308" customFormat="1" ht="13.5" customHeight="1" x14ac:dyDescent="0.2">
      <c r="A22" s="307">
        <v>11</v>
      </c>
      <c r="B22" s="291"/>
      <c r="C22" s="292"/>
      <c r="D22" s="259"/>
      <c r="E22" s="259">
        <v>9070079</v>
      </c>
      <c r="F22" s="261">
        <v>1770002007</v>
      </c>
      <c r="G22" s="260" t="s">
        <v>387</v>
      </c>
      <c r="H22" s="283"/>
      <c r="I22" s="279" t="s">
        <v>388</v>
      </c>
      <c r="J22" s="264">
        <v>2932870.48</v>
      </c>
      <c r="K22" s="265">
        <v>183304.35</v>
      </c>
      <c r="L22" s="276">
        <f t="shared" si="1"/>
        <v>2749566.13</v>
      </c>
      <c r="M22" s="287" t="s">
        <v>386</v>
      </c>
      <c r="N22" s="263">
        <v>544</v>
      </c>
      <c r="O22" s="267">
        <v>1</v>
      </c>
      <c r="P22" s="263" t="s">
        <v>356</v>
      </c>
      <c r="Q22" s="305" t="s">
        <v>357</v>
      </c>
      <c r="R22" s="267" t="s">
        <v>358</v>
      </c>
      <c r="S22" s="263">
        <v>32</v>
      </c>
      <c r="T22" s="269" t="s">
        <v>363</v>
      </c>
      <c r="U22" s="270">
        <v>417.55</v>
      </c>
      <c r="V22" s="271"/>
      <c r="W22" s="271"/>
      <c r="X22" s="271">
        <v>1</v>
      </c>
      <c r="Y22" s="271">
        <v>1</v>
      </c>
      <c r="Z22" s="271"/>
      <c r="AA22" s="272"/>
      <c r="AB22" s="269">
        <v>0.75</v>
      </c>
      <c r="AC22" s="549">
        <f t="shared" si="2"/>
        <v>10021.200000000001</v>
      </c>
      <c r="AD22" s="549">
        <f t="shared" si="3"/>
        <v>2373.0201600000005</v>
      </c>
      <c r="AE22" s="564">
        <f t="shared" si="4"/>
        <v>7648.1798400000007</v>
      </c>
      <c r="AF22" s="274">
        <f>'[1]Т-үлд'!T9</f>
        <v>4795.4260462499997</v>
      </c>
      <c r="AG22" s="269">
        <v>35</v>
      </c>
      <c r="AH22" s="275">
        <f t="shared" si="5"/>
        <v>-2741917.95016</v>
      </c>
      <c r="AI22" s="404"/>
      <c r="AJ22" s="405">
        <f t="shared" si="6"/>
        <v>6.2499981247040953E-2</v>
      </c>
      <c r="AK22" s="406">
        <v>0.23680000000000001</v>
      </c>
    </row>
    <row r="23" spans="1:37" s="308" customFormat="1" ht="13.5" customHeight="1" x14ac:dyDescent="0.2">
      <c r="A23" s="307">
        <v>12</v>
      </c>
      <c r="B23" s="291"/>
      <c r="C23" s="292"/>
      <c r="D23" s="259"/>
      <c r="E23" s="259">
        <v>9070079</v>
      </c>
      <c r="F23" s="261">
        <v>1770002007</v>
      </c>
      <c r="G23" s="260" t="s">
        <v>389</v>
      </c>
      <c r="H23" s="283"/>
      <c r="I23" s="279" t="s">
        <v>390</v>
      </c>
      <c r="J23" s="264">
        <v>6400462.9000000004</v>
      </c>
      <c r="K23" s="265">
        <v>400029.02</v>
      </c>
      <c r="L23" s="276">
        <f t="shared" si="1"/>
        <v>6000433.8800000008</v>
      </c>
      <c r="M23" s="287" t="s">
        <v>391</v>
      </c>
      <c r="N23" s="263">
        <v>330</v>
      </c>
      <c r="O23" s="309">
        <v>1</v>
      </c>
      <c r="P23" s="263" t="s">
        <v>356</v>
      </c>
      <c r="Q23" s="305" t="s">
        <v>357</v>
      </c>
      <c r="R23" s="267" t="s">
        <v>358</v>
      </c>
      <c r="S23" s="263">
        <v>25</v>
      </c>
      <c r="T23" s="269" t="s">
        <v>363</v>
      </c>
      <c r="U23" s="270">
        <v>417.55</v>
      </c>
      <c r="V23" s="271"/>
      <c r="W23" s="271"/>
      <c r="X23" s="271">
        <v>1</v>
      </c>
      <c r="Y23" s="271">
        <v>1</v>
      </c>
      <c r="Z23" s="271"/>
      <c r="AA23" s="272"/>
      <c r="AB23" s="269">
        <v>0.75</v>
      </c>
      <c r="AC23" s="549">
        <f t="shared" si="2"/>
        <v>7829.0625</v>
      </c>
      <c r="AD23" s="549">
        <f t="shared" si="3"/>
        <v>1279.2688125</v>
      </c>
      <c r="AE23" s="564">
        <f t="shared" si="4"/>
        <v>6549.7936874999996</v>
      </c>
      <c r="AF23" s="274">
        <f>'[1]Т-үлд'!U9</f>
        <v>7097.2305484500002</v>
      </c>
      <c r="AG23" s="269">
        <v>35</v>
      </c>
      <c r="AH23" s="275">
        <f t="shared" si="5"/>
        <v>-5993884.0863125008</v>
      </c>
      <c r="AI23" s="404"/>
      <c r="AJ23" s="405">
        <f t="shared" si="6"/>
        <v>6.2500013866184589E-2</v>
      </c>
      <c r="AK23" s="406">
        <v>0.16339999999999999</v>
      </c>
    </row>
    <row r="24" spans="1:37" s="308" customFormat="1" ht="13.5" customHeight="1" x14ac:dyDescent="0.2">
      <c r="A24" s="307">
        <v>13</v>
      </c>
      <c r="B24" s="291"/>
      <c r="C24" s="292"/>
      <c r="D24" s="259"/>
      <c r="E24" s="259">
        <v>9070079</v>
      </c>
      <c r="F24" s="261">
        <v>1770002007</v>
      </c>
      <c r="G24" s="260" t="s">
        <v>392</v>
      </c>
      <c r="H24" s="283"/>
      <c r="I24" s="279" t="s">
        <v>388</v>
      </c>
      <c r="J24" s="264">
        <v>2932870.48</v>
      </c>
      <c r="K24" s="265">
        <v>183304.35</v>
      </c>
      <c r="L24" s="276">
        <f t="shared" si="1"/>
        <v>2749566.13</v>
      </c>
      <c r="M24" s="287" t="s">
        <v>386</v>
      </c>
      <c r="N24" s="263">
        <v>543</v>
      </c>
      <c r="O24" s="309">
        <v>1</v>
      </c>
      <c r="P24" s="263" t="s">
        <v>356</v>
      </c>
      <c r="Q24" s="305" t="s">
        <v>357</v>
      </c>
      <c r="R24" s="267" t="s">
        <v>358</v>
      </c>
      <c r="S24" s="263">
        <v>32</v>
      </c>
      <c r="T24" s="269" t="s">
        <v>363</v>
      </c>
      <c r="U24" s="270">
        <v>417.55</v>
      </c>
      <c r="V24" s="271"/>
      <c r="W24" s="271"/>
      <c r="X24" s="271">
        <v>1</v>
      </c>
      <c r="Y24" s="271">
        <v>1</v>
      </c>
      <c r="Z24" s="271"/>
      <c r="AA24" s="272"/>
      <c r="AB24" s="269">
        <v>0.75</v>
      </c>
      <c r="AC24" s="549">
        <f t="shared" si="2"/>
        <v>10021.200000000001</v>
      </c>
      <c r="AD24" s="549">
        <f t="shared" si="3"/>
        <v>1478.127</v>
      </c>
      <c r="AE24" s="564">
        <f t="shared" si="4"/>
        <v>8543.0730000000003</v>
      </c>
      <c r="AF24" s="274">
        <f>'[1]Т-үлд'!V9</f>
        <v>1791.36544190625</v>
      </c>
      <c r="AG24" s="269">
        <v>35</v>
      </c>
      <c r="AH24" s="275">
        <f t="shared" si="5"/>
        <v>-2741023.057</v>
      </c>
      <c r="AI24" s="404"/>
      <c r="AJ24" s="405">
        <f t="shared" si="6"/>
        <v>6.2499981247040953E-2</v>
      </c>
      <c r="AK24" s="406">
        <v>0.14749999999999999</v>
      </c>
    </row>
    <row r="25" spans="1:37" s="314" customFormat="1" ht="13.5" customHeight="1" x14ac:dyDescent="0.2">
      <c r="A25" s="310">
        <v>14</v>
      </c>
      <c r="B25" s="311"/>
      <c r="C25" s="312"/>
      <c r="D25" s="313"/>
      <c r="E25" s="259">
        <v>9070079</v>
      </c>
      <c r="F25" s="261">
        <v>1770002007</v>
      </c>
      <c r="G25" s="260" t="s">
        <v>393</v>
      </c>
      <c r="H25" s="283"/>
      <c r="I25" s="279" t="s">
        <v>390</v>
      </c>
      <c r="J25" s="264">
        <v>1097222.1499999999</v>
      </c>
      <c r="K25" s="265">
        <v>68576.490000000005</v>
      </c>
      <c r="L25" s="276">
        <f t="shared" si="1"/>
        <v>1028645.6599999999</v>
      </c>
      <c r="M25" s="287" t="s">
        <v>391</v>
      </c>
      <c r="N25" s="263">
        <v>330</v>
      </c>
      <c r="O25" s="267">
        <v>1</v>
      </c>
      <c r="P25" s="263" t="s">
        <v>356</v>
      </c>
      <c r="Q25" s="305" t="s">
        <v>357</v>
      </c>
      <c r="R25" s="267" t="s">
        <v>358</v>
      </c>
      <c r="S25" s="263">
        <v>80</v>
      </c>
      <c r="T25" s="269" t="s">
        <v>363</v>
      </c>
      <c r="U25" s="270">
        <v>417.55</v>
      </c>
      <c r="V25" s="271"/>
      <c r="W25" s="271"/>
      <c r="X25" s="271">
        <v>1</v>
      </c>
      <c r="Y25" s="271">
        <v>1</v>
      </c>
      <c r="Z25" s="271"/>
      <c r="AA25" s="272"/>
      <c r="AB25" s="269">
        <v>0.75</v>
      </c>
      <c r="AC25" s="549">
        <f t="shared" si="2"/>
        <v>25053</v>
      </c>
      <c r="AD25" s="549">
        <f t="shared" si="3"/>
        <v>3627.6744000000003</v>
      </c>
      <c r="AE25" s="564">
        <f t="shared" si="4"/>
        <v>21425.3256</v>
      </c>
      <c r="AF25" s="274">
        <f>'[1]Т-үлд'!W9</f>
        <v>4191.6675359999999</v>
      </c>
      <c r="AG25" s="269">
        <v>35</v>
      </c>
      <c r="AH25" s="275">
        <f t="shared" si="5"/>
        <v>-1007220.3343999999</v>
      </c>
      <c r="AI25" s="404"/>
      <c r="AJ25" s="405"/>
      <c r="AK25" s="406">
        <v>0.14480000000000001</v>
      </c>
    </row>
    <row r="26" spans="1:37" s="318" customFormat="1" ht="13.5" customHeight="1" x14ac:dyDescent="0.2">
      <c r="A26" s="315">
        <v>15</v>
      </c>
      <c r="B26" s="316"/>
      <c r="C26" s="316"/>
      <c r="D26" s="317"/>
      <c r="E26" s="259">
        <v>9070079</v>
      </c>
      <c r="F26" s="261">
        <v>1770002007</v>
      </c>
      <c r="G26" s="260" t="s">
        <v>394</v>
      </c>
      <c r="H26" s="283"/>
      <c r="I26" s="279" t="s">
        <v>395</v>
      </c>
      <c r="J26" s="264">
        <v>3691398.27</v>
      </c>
      <c r="K26" s="265">
        <v>830564.55</v>
      </c>
      <c r="L26" s="276">
        <f t="shared" si="1"/>
        <v>2860833.7199999997</v>
      </c>
      <c r="M26" s="287" t="s">
        <v>386</v>
      </c>
      <c r="N26" s="263">
        <v>537</v>
      </c>
      <c r="O26" s="267">
        <v>1</v>
      </c>
      <c r="P26" s="263" t="s">
        <v>356</v>
      </c>
      <c r="Q26" s="305" t="s">
        <v>357</v>
      </c>
      <c r="R26" s="267" t="s">
        <v>358</v>
      </c>
      <c r="S26" s="263">
        <v>70</v>
      </c>
      <c r="T26" s="269" t="s">
        <v>363</v>
      </c>
      <c r="U26" s="270">
        <v>417.55</v>
      </c>
      <c r="V26" s="271"/>
      <c r="W26" s="271"/>
      <c r="X26" s="271">
        <v>1</v>
      </c>
      <c r="Y26" s="271">
        <v>1</v>
      </c>
      <c r="Z26" s="271"/>
      <c r="AA26" s="272"/>
      <c r="AB26" s="269">
        <v>0.75</v>
      </c>
      <c r="AC26" s="549">
        <f t="shared" si="2"/>
        <v>21921.375</v>
      </c>
      <c r="AD26" s="549">
        <f t="shared" si="3"/>
        <v>5368.5447375000003</v>
      </c>
      <c r="AE26" s="564">
        <f t="shared" si="4"/>
        <v>16552.8302625</v>
      </c>
      <c r="AF26" s="274">
        <f>'[1]Т-үлд'!X9</f>
        <v>4402.7140079999999</v>
      </c>
      <c r="AG26" s="269">
        <v>35</v>
      </c>
      <c r="AH26" s="275">
        <f t="shared" si="5"/>
        <v>-2844280.8897374999</v>
      </c>
      <c r="AI26" s="404"/>
      <c r="AJ26" s="405"/>
      <c r="AK26" s="406">
        <v>0.24490000000000001</v>
      </c>
    </row>
    <row r="27" spans="1:37" s="318" customFormat="1" ht="13.5" customHeight="1" x14ac:dyDescent="0.2">
      <c r="A27" s="315">
        <v>16</v>
      </c>
      <c r="B27" s="317"/>
      <c r="C27" s="319"/>
      <c r="D27" s="317"/>
      <c r="E27" s="259">
        <v>9070079</v>
      </c>
      <c r="F27" s="261">
        <v>1770002007</v>
      </c>
      <c r="G27" s="260" t="s">
        <v>396</v>
      </c>
      <c r="H27" s="283"/>
      <c r="I27" s="279" t="s">
        <v>388</v>
      </c>
      <c r="J27" s="264">
        <v>2228981.33</v>
      </c>
      <c r="K27" s="265">
        <v>139311.35999999999</v>
      </c>
      <c r="L27" s="276">
        <f t="shared" si="1"/>
        <v>2089669.9700000002</v>
      </c>
      <c r="M27" s="287" t="s">
        <v>391</v>
      </c>
      <c r="N27" s="263">
        <v>545</v>
      </c>
      <c r="O27" s="309">
        <v>1</v>
      </c>
      <c r="P27" s="263" t="s">
        <v>356</v>
      </c>
      <c r="Q27" s="305" t="s">
        <v>357</v>
      </c>
      <c r="R27" s="267" t="s">
        <v>358</v>
      </c>
      <c r="S27" s="263">
        <v>20</v>
      </c>
      <c r="T27" s="269" t="s">
        <v>363</v>
      </c>
      <c r="U27" s="270">
        <v>417.55</v>
      </c>
      <c r="V27" s="271"/>
      <c r="W27" s="271"/>
      <c r="X27" s="271">
        <v>1</v>
      </c>
      <c r="Y27" s="271">
        <v>1</v>
      </c>
      <c r="Z27" s="271"/>
      <c r="AA27" s="272"/>
      <c r="AB27" s="269">
        <v>0.75</v>
      </c>
      <c r="AC27" s="549">
        <f t="shared" si="2"/>
        <v>6263.25</v>
      </c>
      <c r="AD27" s="549">
        <f t="shared" si="3"/>
        <v>1468.1058</v>
      </c>
      <c r="AE27" s="564">
        <f t="shared" si="4"/>
        <v>4795.1441999999997</v>
      </c>
      <c r="AF27" s="274">
        <f>'[1]Т-үлд'!Y9</f>
        <v>4402.7140079999999</v>
      </c>
      <c r="AG27" s="269">
        <v>35</v>
      </c>
      <c r="AH27" s="275">
        <f t="shared" si="5"/>
        <v>-2084874.8258000002</v>
      </c>
      <c r="AI27" s="404"/>
      <c r="AJ27" s="405"/>
      <c r="AK27" s="406">
        <v>0.2344</v>
      </c>
    </row>
    <row r="28" spans="1:37" s="7" customFormat="1" ht="13.5" customHeight="1" x14ac:dyDescent="0.2">
      <c r="A28" s="267">
        <v>17</v>
      </c>
      <c r="B28" s="320"/>
      <c r="C28" s="320"/>
      <c r="D28" s="230"/>
      <c r="E28" s="259">
        <v>9070079</v>
      </c>
      <c r="F28" s="261">
        <v>1770002007</v>
      </c>
      <c r="G28" s="260" t="s">
        <v>397</v>
      </c>
      <c r="H28" s="283"/>
      <c r="I28" s="279" t="s">
        <v>388</v>
      </c>
      <c r="J28" s="264">
        <v>3082446.55</v>
      </c>
      <c r="K28" s="265">
        <v>192652.83</v>
      </c>
      <c r="L28" s="276">
        <f t="shared" si="1"/>
        <v>2889793.7199999997</v>
      </c>
      <c r="M28" s="287" t="s">
        <v>386</v>
      </c>
      <c r="N28" s="263">
        <v>542</v>
      </c>
      <c r="O28" s="309">
        <v>1</v>
      </c>
      <c r="P28" s="263" t="s">
        <v>356</v>
      </c>
      <c r="Q28" s="305" t="s">
        <v>357</v>
      </c>
      <c r="R28" s="267" t="s">
        <v>358</v>
      </c>
      <c r="S28" s="263">
        <v>29.6</v>
      </c>
      <c r="T28" s="269" t="s">
        <v>363</v>
      </c>
      <c r="U28" s="270">
        <v>417.55</v>
      </c>
      <c r="V28" s="271"/>
      <c r="W28" s="271"/>
      <c r="X28" s="271">
        <v>1</v>
      </c>
      <c r="Y28" s="271">
        <v>1</v>
      </c>
      <c r="Z28" s="271"/>
      <c r="AA28" s="272"/>
      <c r="AB28" s="269">
        <v>0.75</v>
      </c>
      <c r="AC28" s="549">
        <f t="shared" si="2"/>
        <v>9269.61</v>
      </c>
      <c r="AD28" s="549">
        <f t="shared" si="3"/>
        <v>2172.7965840000002</v>
      </c>
      <c r="AE28" s="564">
        <f t="shared" si="4"/>
        <v>7096.8134160000009</v>
      </c>
      <c r="AF28" s="274" t="e">
        <f>'[1]Т-үлд'!Z11</f>
        <v>#REF!</v>
      </c>
      <c r="AG28" s="269">
        <v>35</v>
      </c>
      <c r="AH28" s="275">
        <f t="shared" si="5"/>
        <v>-2882696.9065839997</v>
      </c>
      <c r="AI28" s="404"/>
      <c r="AJ28" s="405"/>
      <c r="AK28" s="406">
        <v>0.2344</v>
      </c>
    </row>
    <row r="29" spans="1:37" s="7" customFormat="1" ht="13.5" customHeight="1" x14ac:dyDescent="0.2">
      <c r="A29" s="267">
        <v>18</v>
      </c>
      <c r="B29" s="320"/>
      <c r="C29" s="320"/>
      <c r="D29" s="230"/>
      <c r="E29" s="259">
        <v>9070079</v>
      </c>
      <c r="F29" s="261">
        <v>1770002007</v>
      </c>
      <c r="G29" s="260" t="s">
        <v>398</v>
      </c>
      <c r="H29" s="283"/>
      <c r="I29" s="279" t="s">
        <v>399</v>
      </c>
      <c r="J29" s="264">
        <v>0</v>
      </c>
      <c r="K29" s="265">
        <v>0</v>
      </c>
      <c r="L29" s="276">
        <f t="shared" si="1"/>
        <v>0</v>
      </c>
      <c r="M29" s="287" t="s">
        <v>386</v>
      </c>
      <c r="N29" s="263">
        <v>2</v>
      </c>
      <c r="O29" s="267">
        <v>1</v>
      </c>
      <c r="P29" s="263" t="s">
        <v>356</v>
      </c>
      <c r="Q29" s="305" t="s">
        <v>357</v>
      </c>
      <c r="R29" s="267" t="s">
        <v>358</v>
      </c>
      <c r="S29" s="263">
        <v>10.5</v>
      </c>
      <c r="T29" s="269" t="s">
        <v>363</v>
      </c>
      <c r="U29" s="270">
        <v>417.55</v>
      </c>
      <c r="V29" s="271"/>
      <c r="W29" s="271"/>
      <c r="X29" s="271">
        <v>1</v>
      </c>
      <c r="Y29" s="271">
        <v>1</v>
      </c>
      <c r="Z29" s="271"/>
      <c r="AA29" s="272"/>
      <c r="AB29" s="269">
        <v>0.75</v>
      </c>
      <c r="AC29" s="549">
        <f t="shared" si="2"/>
        <v>3288.2062500000002</v>
      </c>
      <c r="AD29" s="549">
        <f t="shared" si="3"/>
        <v>1496.791485</v>
      </c>
      <c r="AE29" s="564">
        <f t="shared" si="4"/>
        <v>1791.4147650000002</v>
      </c>
      <c r="AF29" s="274" t="e">
        <f>'[1]Т-үлд'!AA11</f>
        <v>#REF!</v>
      </c>
      <c r="AG29" s="269">
        <v>35</v>
      </c>
      <c r="AH29" s="275">
        <f t="shared" si="5"/>
        <v>1791.4147650000002</v>
      </c>
      <c r="AI29" s="404"/>
      <c r="AJ29" s="405"/>
      <c r="AK29" s="406">
        <v>0.45519999999999999</v>
      </c>
    </row>
    <row r="30" spans="1:37" s="308" customFormat="1" ht="13.5" customHeight="1" x14ac:dyDescent="0.2">
      <c r="A30" s="307">
        <v>19</v>
      </c>
      <c r="B30" s="321"/>
      <c r="C30" s="322"/>
      <c r="D30" s="259"/>
      <c r="E30" s="259">
        <v>9070079</v>
      </c>
      <c r="F30" s="261">
        <v>1770002007</v>
      </c>
      <c r="G30" s="260" t="s">
        <v>400</v>
      </c>
      <c r="H30" s="283"/>
      <c r="I30" s="279" t="s">
        <v>390</v>
      </c>
      <c r="J30" s="264">
        <v>2743055.7</v>
      </c>
      <c r="K30" s="265">
        <v>171441.09</v>
      </c>
      <c r="L30" s="276">
        <f t="shared" si="1"/>
        <v>2571614.6100000003</v>
      </c>
      <c r="M30" s="287" t="s">
        <v>401</v>
      </c>
      <c r="N30" s="263">
        <v>562</v>
      </c>
      <c r="O30" s="267">
        <v>1</v>
      </c>
      <c r="P30" s="263" t="s">
        <v>356</v>
      </c>
      <c r="Q30" s="305" t="s">
        <v>357</v>
      </c>
      <c r="R30" s="267" t="s">
        <v>358</v>
      </c>
      <c r="S30" s="263">
        <v>16</v>
      </c>
      <c r="T30" s="269" t="s">
        <v>363</v>
      </c>
      <c r="U30" s="270">
        <v>417.55</v>
      </c>
      <c r="V30" s="271"/>
      <c r="W30" s="271"/>
      <c r="X30" s="271">
        <v>1</v>
      </c>
      <c r="Y30" s="271">
        <v>1</v>
      </c>
      <c r="Z30" s="271"/>
      <c r="AA30" s="272"/>
      <c r="AB30" s="269">
        <v>0.75</v>
      </c>
      <c r="AC30" s="549">
        <f t="shared" si="2"/>
        <v>5010.6000000000004</v>
      </c>
      <c r="AD30" s="549">
        <f t="shared" si="3"/>
        <v>819.23310000000004</v>
      </c>
      <c r="AE30" s="564">
        <f t="shared" si="4"/>
        <v>4191.3669</v>
      </c>
      <c r="AF30" s="274" t="e">
        <f>'[1]Т-үлд'!AB9</f>
        <v>#REF!</v>
      </c>
      <c r="AG30" s="269">
        <v>35</v>
      </c>
      <c r="AH30" s="275">
        <f t="shared" si="5"/>
        <v>-2567423.2431000005</v>
      </c>
      <c r="AI30" s="404"/>
      <c r="AJ30" s="405"/>
      <c r="AK30" s="406">
        <v>0.16350000000000001</v>
      </c>
    </row>
    <row r="31" spans="1:37" s="308" customFormat="1" ht="13.5" customHeight="1" x14ac:dyDescent="0.2">
      <c r="A31" s="307">
        <v>20</v>
      </c>
      <c r="B31" s="321"/>
      <c r="C31" s="322"/>
      <c r="D31" s="259"/>
      <c r="E31" s="259">
        <v>9070079</v>
      </c>
      <c r="F31" s="261">
        <v>1770002007</v>
      </c>
      <c r="G31" s="260" t="s">
        <v>335</v>
      </c>
      <c r="H31" s="283"/>
      <c r="I31" s="279" t="s">
        <v>455</v>
      </c>
      <c r="J31" s="264">
        <v>5000000</v>
      </c>
      <c r="K31" s="265">
        <v>185185.12</v>
      </c>
      <c r="L31" s="276">
        <f t="shared" si="1"/>
        <v>4814814.88</v>
      </c>
      <c r="M31" s="242" t="s">
        <v>370</v>
      </c>
      <c r="N31" s="263">
        <v>739</v>
      </c>
      <c r="O31" s="267">
        <v>1</v>
      </c>
      <c r="P31" s="263" t="s">
        <v>356</v>
      </c>
      <c r="Q31" s="305" t="s">
        <v>357</v>
      </c>
      <c r="R31" s="267" t="s">
        <v>358</v>
      </c>
      <c r="S31" s="263">
        <v>16</v>
      </c>
      <c r="T31" s="269" t="s">
        <v>363</v>
      </c>
      <c r="U31" s="270">
        <v>417.55</v>
      </c>
      <c r="V31" s="271"/>
      <c r="W31" s="271"/>
      <c r="X31" s="271">
        <v>1</v>
      </c>
      <c r="Y31" s="271">
        <v>1</v>
      </c>
      <c r="Z31" s="271"/>
      <c r="AA31" s="272"/>
      <c r="AB31" s="269">
        <v>0.75</v>
      </c>
      <c r="AC31" s="549">
        <f t="shared" si="2"/>
        <v>5010.6000000000004</v>
      </c>
      <c r="AD31" s="549">
        <f t="shared" si="3"/>
        <v>607.78578000000005</v>
      </c>
      <c r="AE31" s="564">
        <f t="shared" si="4"/>
        <v>4402.8142200000002</v>
      </c>
      <c r="AF31" s="274"/>
      <c r="AG31" s="269"/>
      <c r="AH31" s="275">
        <f t="shared" si="5"/>
        <v>-4810412.0657799998</v>
      </c>
      <c r="AI31" s="404"/>
      <c r="AJ31" s="405"/>
      <c r="AK31" s="406">
        <v>0.12130000000000001</v>
      </c>
    </row>
    <row r="32" spans="1:37" s="308" customFormat="1" ht="13.5" customHeight="1" x14ac:dyDescent="0.2">
      <c r="A32" s="307">
        <v>21</v>
      </c>
      <c r="B32" s="323"/>
      <c r="C32" s="324"/>
      <c r="D32" s="325"/>
      <c r="E32" s="325">
        <v>9070079</v>
      </c>
      <c r="F32" s="261">
        <v>1770002007</v>
      </c>
      <c r="G32" s="260" t="s">
        <v>456</v>
      </c>
      <c r="H32" s="326"/>
      <c r="I32" s="327" t="s">
        <v>407</v>
      </c>
      <c r="J32" s="328">
        <v>3500000</v>
      </c>
      <c r="K32" s="329">
        <v>153935.15</v>
      </c>
      <c r="L32" s="330">
        <f>J32-K32</f>
        <v>3346064.85</v>
      </c>
      <c r="M32" s="242" t="s">
        <v>370</v>
      </c>
      <c r="N32" s="327">
        <v>714</v>
      </c>
      <c r="O32" s="259">
        <v>1</v>
      </c>
      <c r="P32" s="263" t="s">
        <v>356</v>
      </c>
      <c r="Q32" s="305" t="s">
        <v>357</v>
      </c>
      <c r="R32" s="327" t="s">
        <v>358</v>
      </c>
      <c r="S32" s="327">
        <v>16</v>
      </c>
      <c r="T32" s="269" t="s">
        <v>363</v>
      </c>
      <c r="U32" s="270">
        <v>417.55</v>
      </c>
      <c r="V32" s="271"/>
      <c r="W32" s="271"/>
      <c r="X32" s="331">
        <v>1</v>
      </c>
      <c r="Y32" s="271">
        <v>1</v>
      </c>
      <c r="Z32" s="271"/>
      <c r="AA32" s="272"/>
      <c r="AB32" s="269">
        <v>0.75</v>
      </c>
      <c r="AC32" s="549">
        <f t="shared" si="2"/>
        <v>5010.6000000000004</v>
      </c>
      <c r="AD32" s="549">
        <f t="shared" si="3"/>
        <v>607.78578000000005</v>
      </c>
      <c r="AE32" s="564">
        <f t="shared" si="4"/>
        <v>4402.8142200000002</v>
      </c>
      <c r="AF32" s="332" t="e">
        <f>'[1]Т-үлд'!AD9</f>
        <v>#REF!</v>
      </c>
      <c r="AG32" s="269">
        <v>35</v>
      </c>
      <c r="AH32" s="275">
        <f t="shared" si="5"/>
        <v>-3341662.03578</v>
      </c>
      <c r="AI32" s="497"/>
      <c r="AJ32" s="405">
        <f t="shared" si="6"/>
        <v>4.3981471428571429E-2</v>
      </c>
      <c r="AK32" s="406">
        <v>0.12130000000000001</v>
      </c>
    </row>
    <row r="33" spans="1:37" s="308" customFormat="1" ht="13.5" customHeight="1" x14ac:dyDescent="0.2">
      <c r="A33" s="307"/>
      <c r="B33" s="628"/>
      <c r="C33" s="628"/>
      <c r="D33" s="628"/>
      <c r="E33" s="628"/>
      <c r="F33" s="628"/>
      <c r="G33" s="333" t="s">
        <v>90</v>
      </c>
      <c r="H33" s="334"/>
      <c r="I33" s="335"/>
      <c r="J33" s="336">
        <f>SUM(J12:J32)</f>
        <v>138083985.09</v>
      </c>
      <c r="K33" s="337">
        <f>SUM(K12:K32)</f>
        <v>59596519.06000001</v>
      </c>
      <c r="L33" s="338">
        <f>SUM(L12:L32)</f>
        <v>78487466.030000001</v>
      </c>
      <c r="M33" s="339"/>
      <c r="N33" s="340"/>
      <c r="O33" s="341"/>
      <c r="P33" s="342"/>
      <c r="Q33" s="335"/>
      <c r="R33" s="343"/>
      <c r="S33" s="344"/>
      <c r="T33" s="345"/>
      <c r="U33" s="346"/>
      <c r="V33" s="347"/>
      <c r="W33" s="347"/>
      <c r="X33" s="347"/>
      <c r="Y33" s="347"/>
      <c r="Z33" s="347"/>
      <c r="AA33" s="348"/>
      <c r="AB33" s="349"/>
      <c r="AC33" s="550">
        <f>SUM(AC12:AC32)</f>
        <v>584099.65459999989</v>
      </c>
      <c r="AD33" s="550">
        <f>SUM(AD12:AD32)</f>
        <v>244058.70370283499</v>
      </c>
      <c r="AE33" s="565">
        <v>340040951</v>
      </c>
      <c r="AF33" s="351"/>
      <c r="AG33" s="352"/>
      <c r="AH33" s="275">
        <f t="shared" si="5"/>
        <v>261553484.97</v>
      </c>
      <c r="AI33" s="498"/>
      <c r="AJ33" s="434"/>
      <c r="AK33" s="353"/>
    </row>
    <row r="34" spans="1:37" s="308" customFormat="1" ht="13.5" customHeight="1" x14ac:dyDescent="0.2">
      <c r="A34" s="307">
        <v>1</v>
      </c>
      <c r="B34" s="321"/>
      <c r="C34" s="321"/>
      <c r="D34" s="259" t="s">
        <v>408</v>
      </c>
      <c r="E34" s="259">
        <v>9070052</v>
      </c>
      <c r="F34" s="259">
        <v>1770001007</v>
      </c>
      <c r="G34" s="260" t="s">
        <v>409</v>
      </c>
      <c r="H34" s="262"/>
      <c r="I34" s="354">
        <v>34335</v>
      </c>
      <c r="J34" s="355">
        <v>9112500</v>
      </c>
      <c r="K34" s="355">
        <v>6397.2</v>
      </c>
      <c r="L34" s="356">
        <f>J34-K34</f>
        <v>9106102.8000000007</v>
      </c>
      <c r="M34" s="357" t="s">
        <v>410</v>
      </c>
      <c r="N34" s="358">
        <v>7</v>
      </c>
      <c r="O34" s="359">
        <v>1</v>
      </c>
      <c r="P34" s="360" t="s">
        <v>356</v>
      </c>
      <c r="Q34" s="360" t="s">
        <v>411</v>
      </c>
      <c r="R34" s="361" t="s">
        <v>358</v>
      </c>
      <c r="S34" s="360">
        <v>216</v>
      </c>
      <c r="T34" s="269" t="s">
        <v>412</v>
      </c>
      <c r="U34" s="270">
        <v>417.55</v>
      </c>
      <c r="V34" s="271">
        <v>1</v>
      </c>
      <c r="W34" s="271">
        <v>1</v>
      </c>
      <c r="X34" s="271">
        <v>1</v>
      </c>
      <c r="Y34" s="271">
        <v>1</v>
      </c>
      <c r="Z34" s="271">
        <v>1</v>
      </c>
      <c r="AA34" s="272">
        <v>1</v>
      </c>
      <c r="AB34" s="269">
        <v>0.75</v>
      </c>
      <c r="AC34" s="549">
        <f>S34*U34*V34*W34*X34*Y34*Z34*AA34*AB34</f>
        <v>67643.100000000006</v>
      </c>
      <c r="AD34" s="549">
        <f>AC34*AK34</f>
        <v>36134.944020000003</v>
      </c>
      <c r="AE34" s="564">
        <f>AC34-AD34</f>
        <v>31508.155980000003</v>
      </c>
      <c r="AF34" s="274">
        <v>19</v>
      </c>
      <c r="AG34" s="269">
        <v>40</v>
      </c>
      <c r="AH34" s="362">
        <f>AE34-L34</f>
        <v>-9074594.6440200005</v>
      </c>
      <c r="AI34" s="404"/>
      <c r="AJ34" s="405">
        <f>K34/J34</f>
        <v>7.0202469135802463E-4</v>
      </c>
      <c r="AK34" s="406">
        <v>0.53420000000000001</v>
      </c>
    </row>
    <row r="35" spans="1:37" s="314" customFormat="1" ht="13.5" customHeight="1" x14ac:dyDescent="0.2">
      <c r="A35" s="363">
        <v>2</v>
      </c>
      <c r="B35" s="364"/>
      <c r="C35" s="365"/>
      <c r="D35" s="282"/>
      <c r="E35" s="259">
        <v>9070052</v>
      </c>
      <c r="F35" s="259">
        <v>1770001007</v>
      </c>
      <c r="G35" s="260" t="s">
        <v>413</v>
      </c>
      <c r="H35" s="262"/>
      <c r="I35" s="354">
        <v>33573</v>
      </c>
      <c r="J35" s="355">
        <v>1081.5</v>
      </c>
      <c r="K35" s="355">
        <v>1081.5</v>
      </c>
      <c r="L35" s="356">
        <f t="shared" ref="L35:L40" si="9">J35-K35</f>
        <v>0</v>
      </c>
      <c r="M35" s="357" t="s">
        <v>414</v>
      </c>
      <c r="N35" s="358">
        <v>9</v>
      </c>
      <c r="O35" s="359">
        <v>1</v>
      </c>
      <c r="P35" s="360" t="s">
        <v>356</v>
      </c>
      <c r="Q35" s="360" t="s">
        <v>411</v>
      </c>
      <c r="R35" s="361" t="s">
        <v>358</v>
      </c>
      <c r="S35" s="366">
        <v>32</v>
      </c>
      <c r="T35" s="269" t="s">
        <v>412</v>
      </c>
      <c r="U35" s="270">
        <v>417.55</v>
      </c>
      <c r="V35" s="271">
        <v>1</v>
      </c>
      <c r="W35" s="271">
        <v>1</v>
      </c>
      <c r="X35" s="271">
        <v>1</v>
      </c>
      <c r="Y35" s="271">
        <v>1</v>
      </c>
      <c r="Z35" s="271">
        <v>1</v>
      </c>
      <c r="AA35" s="272">
        <v>1</v>
      </c>
      <c r="AB35" s="269">
        <v>0.75</v>
      </c>
      <c r="AC35" s="549">
        <f>S35*U35*V35*W35*X35*Y35*Z35*AA35*AB35</f>
        <v>10021.200000000001</v>
      </c>
      <c r="AD35" s="549">
        <f t="shared" ref="AD35:AD39" si="10">AC35*AK35</f>
        <v>5328.2720399999998</v>
      </c>
      <c r="AE35" s="564">
        <f t="shared" ref="AE35:AE39" si="11">AC35-AD35</f>
        <v>4692.9279600000009</v>
      </c>
      <c r="AF35" s="274">
        <v>16</v>
      </c>
      <c r="AG35" s="269">
        <v>35</v>
      </c>
      <c r="AH35" s="362">
        <f t="shared" ref="AH35:AH41" si="12">AE35-L35</f>
        <v>4692.9279600000009</v>
      </c>
      <c r="AI35" s="404"/>
      <c r="AJ35" s="405">
        <f t="shared" ref="AJ35:AJ40" si="13">K35/J35</f>
        <v>1</v>
      </c>
      <c r="AK35" s="406">
        <v>0.53169999999999995</v>
      </c>
    </row>
    <row r="36" spans="1:37" s="318" customFormat="1" ht="13.5" customHeight="1" x14ac:dyDescent="0.2">
      <c r="A36" s="367">
        <v>3</v>
      </c>
      <c r="B36" s="368"/>
      <c r="C36" s="369"/>
      <c r="D36" s="370"/>
      <c r="E36" s="259">
        <v>9070052</v>
      </c>
      <c r="F36" s="259">
        <v>1770001007</v>
      </c>
      <c r="G36" s="260" t="s">
        <v>360</v>
      </c>
      <c r="H36" s="262"/>
      <c r="I36" s="354">
        <v>33599</v>
      </c>
      <c r="J36" s="355">
        <v>1865.7</v>
      </c>
      <c r="K36" s="355">
        <v>1865.7</v>
      </c>
      <c r="L36" s="356">
        <f t="shared" si="9"/>
        <v>0</v>
      </c>
      <c r="M36" s="357" t="e">
        <f>+'[2]3'!J899</f>
        <v>#REF!</v>
      </c>
      <c r="N36" s="358">
        <v>10</v>
      </c>
      <c r="O36" s="359">
        <v>1</v>
      </c>
      <c r="P36" s="360" t="s">
        <v>356</v>
      </c>
      <c r="Q36" s="360" t="s">
        <v>411</v>
      </c>
      <c r="R36" s="361" t="s">
        <v>358</v>
      </c>
      <c r="S36" s="366">
        <v>40</v>
      </c>
      <c r="T36" s="269" t="s">
        <v>412</v>
      </c>
      <c r="U36" s="270">
        <v>278.83</v>
      </c>
      <c r="V36" s="271">
        <v>1</v>
      </c>
      <c r="W36" s="271">
        <v>1</v>
      </c>
      <c r="X36" s="271">
        <v>1</v>
      </c>
      <c r="Y36" s="271">
        <v>1</v>
      </c>
      <c r="Z36" s="271">
        <v>1</v>
      </c>
      <c r="AA36" s="272">
        <v>1</v>
      </c>
      <c r="AB36" s="269">
        <v>0.75</v>
      </c>
      <c r="AC36" s="549">
        <f t="shared" ref="AC36:AC39" si="14">S36*U36*V36*W36*X36*Y36*Z36*AA36*AB36</f>
        <v>8364.9</v>
      </c>
      <c r="AD36" s="549">
        <f t="shared" si="10"/>
        <v>6170.7867299999998</v>
      </c>
      <c r="AE36" s="564">
        <f t="shared" si="11"/>
        <v>2194.1132699999998</v>
      </c>
      <c r="AF36" s="274">
        <v>9</v>
      </c>
      <c r="AG36" s="269">
        <v>35</v>
      </c>
      <c r="AH36" s="362">
        <f t="shared" si="12"/>
        <v>2194.1132699999998</v>
      </c>
      <c r="AI36" s="404"/>
      <c r="AJ36" s="405">
        <f t="shared" si="13"/>
        <v>1</v>
      </c>
      <c r="AK36" s="406">
        <v>0.73770000000000002</v>
      </c>
    </row>
    <row r="37" spans="1:37" s="216" customFormat="1" ht="13.5" customHeight="1" x14ac:dyDescent="0.2">
      <c r="A37" s="371">
        <v>4</v>
      </c>
      <c r="B37" s="372"/>
      <c r="C37" s="372"/>
      <c r="D37" s="372"/>
      <c r="E37" s="259">
        <v>9070052</v>
      </c>
      <c r="F37" s="259">
        <v>1770001007</v>
      </c>
      <c r="G37" s="373" t="s">
        <v>415</v>
      </c>
      <c r="H37" s="374"/>
      <c r="I37" s="375">
        <v>39448</v>
      </c>
      <c r="J37" s="355">
        <v>4500</v>
      </c>
      <c r="K37" s="355">
        <v>1377</v>
      </c>
      <c r="L37" s="356">
        <f t="shared" si="9"/>
        <v>3123</v>
      </c>
      <c r="M37" s="357" t="s">
        <v>416</v>
      </c>
      <c r="N37" s="358">
        <v>13</v>
      </c>
      <c r="O37" s="359">
        <v>1</v>
      </c>
      <c r="P37" s="360" t="s">
        <v>356</v>
      </c>
      <c r="Q37" s="360" t="s">
        <v>411</v>
      </c>
      <c r="R37" s="361" t="s">
        <v>358</v>
      </c>
      <c r="S37" s="360">
        <v>45</v>
      </c>
      <c r="T37" s="269" t="s">
        <v>412</v>
      </c>
      <c r="U37" s="376">
        <v>417.55</v>
      </c>
      <c r="V37" s="271">
        <v>1</v>
      </c>
      <c r="W37" s="271">
        <v>1</v>
      </c>
      <c r="X37" s="271">
        <v>1</v>
      </c>
      <c r="Y37" s="271">
        <v>1</v>
      </c>
      <c r="Z37" s="271">
        <v>1</v>
      </c>
      <c r="AA37" s="272">
        <v>1</v>
      </c>
      <c r="AB37" s="269">
        <v>0.75</v>
      </c>
      <c r="AC37" s="549">
        <f t="shared" si="14"/>
        <v>14092.3125</v>
      </c>
      <c r="AD37" s="549">
        <f>AC37*AK37</f>
        <v>8638.587562499999</v>
      </c>
      <c r="AE37" s="564">
        <f t="shared" si="11"/>
        <v>5453.724937500001</v>
      </c>
      <c r="AF37" s="274">
        <v>15</v>
      </c>
      <c r="AG37" s="269">
        <v>40</v>
      </c>
      <c r="AH37" s="362">
        <f t="shared" si="12"/>
        <v>2330.724937500001</v>
      </c>
      <c r="AI37" s="408"/>
      <c r="AJ37" s="405">
        <f t="shared" si="13"/>
        <v>0.30599999999999999</v>
      </c>
      <c r="AK37" s="406">
        <v>0.61299999999999999</v>
      </c>
    </row>
    <row r="38" spans="1:37" s="216" customFormat="1" ht="13.5" customHeight="1" x14ac:dyDescent="0.2">
      <c r="A38" s="371">
        <v>5</v>
      </c>
      <c r="B38" s="377"/>
      <c r="C38" s="378"/>
      <c r="D38" s="378"/>
      <c r="E38" s="259">
        <v>9070052</v>
      </c>
      <c r="F38" s="259">
        <v>1770001007</v>
      </c>
      <c r="G38" s="373" t="s">
        <v>417</v>
      </c>
      <c r="H38" s="379"/>
      <c r="I38" s="375">
        <v>39448</v>
      </c>
      <c r="J38" s="355">
        <v>3500</v>
      </c>
      <c r="K38" s="355">
        <v>1072</v>
      </c>
      <c r="L38" s="356">
        <f t="shared" si="9"/>
        <v>2428</v>
      </c>
      <c r="M38" s="380"/>
      <c r="N38" s="381">
        <v>14</v>
      </c>
      <c r="O38" s="359">
        <v>1</v>
      </c>
      <c r="P38" s="360" t="s">
        <v>418</v>
      </c>
      <c r="Q38" s="360" t="s">
        <v>411</v>
      </c>
      <c r="R38" s="361" t="s">
        <v>358</v>
      </c>
      <c r="S38" s="360">
        <v>20</v>
      </c>
      <c r="T38" s="269" t="s">
        <v>412</v>
      </c>
      <c r="U38" s="270">
        <v>417.55</v>
      </c>
      <c r="V38" s="271">
        <v>1</v>
      </c>
      <c r="W38" s="271">
        <v>1</v>
      </c>
      <c r="X38" s="271">
        <v>1</v>
      </c>
      <c r="Y38" s="271">
        <v>1</v>
      </c>
      <c r="Z38" s="271">
        <v>1</v>
      </c>
      <c r="AA38" s="272">
        <v>1</v>
      </c>
      <c r="AB38" s="269">
        <v>0.75</v>
      </c>
      <c r="AC38" s="549">
        <f t="shared" si="14"/>
        <v>6263.25</v>
      </c>
      <c r="AD38" s="549">
        <f t="shared" si="10"/>
        <v>3839.3722499999999</v>
      </c>
      <c r="AE38" s="564">
        <f t="shared" si="11"/>
        <v>2423.8777500000001</v>
      </c>
      <c r="AF38" s="382">
        <v>15</v>
      </c>
      <c r="AG38" s="269">
        <v>40</v>
      </c>
      <c r="AH38" s="362">
        <f t="shared" si="12"/>
        <v>-4.1222499999998945</v>
      </c>
      <c r="AI38" s="404"/>
      <c r="AJ38" s="405">
        <f t="shared" si="13"/>
        <v>0.30628571428571427</v>
      </c>
      <c r="AK38" s="406">
        <v>0.61299999999999999</v>
      </c>
    </row>
    <row r="39" spans="1:37" s="216" customFormat="1" ht="13.5" customHeight="1" x14ac:dyDescent="0.2">
      <c r="A39" s="371">
        <v>6</v>
      </c>
      <c r="B39" s="378"/>
      <c r="C39" s="378"/>
      <c r="D39" s="378"/>
      <c r="E39" s="259">
        <v>9070052</v>
      </c>
      <c r="F39" s="259">
        <v>1770001007</v>
      </c>
      <c r="G39" s="373" t="s">
        <v>419</v>
      </c>
      <c r="H39" s="379"/>
      <c r="I39" s="375">
        <v>39783</v>
      </c>
      <c r="J39" s="355">
        <v>5000</v>
      </c>
      <c r="K39" s="355">
        <v>1529.9</v>
      </c>
      <c r="L39" s="356">
        <f t="shared" si="9"/>
        <v>3470.1</v>
      </c>
      <c r="M39" s="380" t="s">
        <v>382</v>
      </c>
      <c r="N39" s="358">
        <v>16</v>
      </c>
      <c r="O39" s="359">
        <v>1</v>
      </c>
      <c r="P39" s="360" t="s">
        <v>420</v>
      </c>
      <c r="Q39" s="360" t="s">
        <v>411</v>
      </c>
      <c r="R39" s="361" t="s">
        <v>358</v>
      </c>
      <c r="S39" s="383">
        <v>50.4</v>
      </c>
      <c r="T39" s="269" t="s">
        <v>412</v>
      </c>
      <c r="U39" s="270">
        <v>417.55</v>
      </c>
      <c r="V39" s="271">
        <v>1</v>
      </c>
      <c r="W39" s="271">
        <v>1</v>
      </c>
      <c r="X39" s="271">
        <v>1</v>
      </c>
      <c r="Y39" s="271">
        <v>1</v>
      </c>
      <c r="Z39" s="271">
        <v>1</v>
      </c>
      <c r="AA39" s="272">
        <v>1</v>
      </c>
      <c r="AB39" s="269">
        <v>0.75</v>
      </c>
      <c r="AC39" s="549">
        <f t="shared" si="14"/>
        <v>15783.39</v>
      </c>
      <c r="AD39" s="549">
        <f t="shared" si="10"/>
        <v>8092.4597207999986</v>
      </c>
      <c r="AE39" s="564">
        <f t="shared" si="11"/>
        <v>7690.9302792000008</v>
      </c>
      <c r="AF39" s="274">
        <v>19</v>
      </c>
      <c r="AG39" s="269">
        <v>40</v>
      </c>
      <c r="AH39" s="362">
        <f t="shared" si="12"/>
        <v>4220.8302792000013</v>
      </c>
      <c r="AI39" s="404"/>
      <c r="AJ39" s="405">
        <f t="shared" si="13"/>
        <v>0.30598000000000003</v>
      </c>
      <c r="AK39" s="406">
        <v>0.51271999999999995</v>
      </c>
    </row>
    <row r="40" spans="1:37" s="216" customFormat="1" ht="13.5" customHeight="1" x14ac:dyDescent="0.2">
      <c r="A40" s="371">
        <v>7</v>
      </c>
      <c r="B40" s="384"/>
      <c r="C40" s="384"/>
      <c r="D40" s="241"/>
      <c r="E40" s="259">
        <v>9070052</v>
      </c>
      <c r="F40" s="259">
        <v>1770001007</v>
      </c>
      <c r="G40" s="373" t="s">
        <v>421</v>
      </c>
      <c r="H40" s="379"/>
      <c r="I40" s="375">
        <v>40543</v>
      </c>
      <c r="J40" s="355">
        <v>450000</v>
      </c>
      <c r="K40" s="355">
        <v>60625</v>
      </c>
      <c r="L40" s="356">
        <f t="shared" si="9"/>
        <v>389375</v>
      </c>
      <c r="M40" s="380" t="s">
        <v>422</v>
      </c>
      <c r="N40" s="358">
        <v>1026</v>
      </c>
      <c r="O40" s="359">
        <v>1</v>
      </c>
      <c r="P40" s="360" t="s">
        <v>423</v>
      </c>
      <c r="Q40" s="360" t="s">
        <v>424</v>
      </c>
      <c r="R40" s="361" t="s">
        <v>358</v>
      </c>
      <c r="S40" s="360">
        <v>752</v>
      </c>
      <c r="T40" s="269" t="s">
        <v>425</v>
      </c>
      <c r="U40" s="385">
        <v>1171.82</v>
      </c>
      <c r="V40" s="271">
        <v>1</v>
      </c>
      <c r="W40" s="271">
        <v>0.94</v>
      </c>
      <c r="X40" s="271">
        <v>1</v>
      </c>
      <c r="Y40" s="271">
        <v>1.05</v>
      </c>
      <c r="Z40" s="271">
        <v>1</v>
      </c>
      <c r="AA40" s="272">
        <v>0.75</v>
      </c>
      <c r="AB40" s="269">
        <v>1</v>
      </c>
      <c r="AC40" s="549">
        <f>S40*U40*V40*W40*X40*Y40*Z40*AA40*AB40</f>
        <v>652314.69575999992</v>
      </c>
      <c r="AD40" s="549">
        <f>AC40*AK40</f>
        <v>317351.09948723996</v>
      </c>
      <c r="AE40" s="564">
        <f>AC40-AD40</f>
        <v>334963.59627275995</v>
      </c>
      <c r="AF40" s="274">
        <v>26</v>
      </c>
      <c r="AG40" s="269">
        <v>50</v>
      </c>
      <c r="AH40" s="362">
        <f t="shared" si="12"/>
        <v>-54411.403727240046</v>
      </c>
      <c r="AI40" s="404"/>
      <c r="AJ40" s="502">
        <f t="shared" si="13"/>
        <v>0.13472222222222222</v>
      </c>
      <c r="AK40" s="503">
        <v>0.48649999999999999</v>
      </c>
    </row>
    <row r="41" spans="1:37" s="216" customFormat="1" ht="13.5" customHeight="1" x14ac:dyDescent="0.2">
      <c r="A41" s="372"/>
      <c r="B41" s="372"/>
      <c r="C41" s="372"/>
      <c r="D41" s="372"/>
      <c r="E41" s="241"/>
      <c r="F41" s="384"/>
      <c r="G41" s="386" t="s">
        <v>90</v>
      </c>
      <c r="H41" s="387"/>
      <c r="I41" s="388"/>
      <c r="J41" s="337">
        <f>SUM(J34:J40)</f>
        <v>9578447.1999999993</v>
      </c>
      <c r="K41" s="337">
        <f>SUM(K34:K40)</f>
        <v>73948.3</v>
      </c>
      <c r="L41" s="337">
        <f>SUM(L34:L40)</f>
        <v>9504498.9000000004</v>
      </c>
      <c r="M41" s="389"/>
      <c r="N41" s="390"/>
      <c r="O41" s="391"/>
      <c r="P41" s="392"/>
      <c r="Q41" s="335"/>
      <c r="R41" s="393"/>
      <c r="S41" s="394"/>
      <c r="T41" s="395"/>
      <c r="U41" s="346"/>
      <c r="V41" s="347"/>
      <c r="W41" s="347"/>
      <c r="X41" s="347"/>
      <c r="Y41" s="347"/>
      <c r="Z41" s="347"/>
      <c r="AA41" s="348"/>
      <c r="AB41" s="349"/>
      <c r="AC41" s="550">
        <f>SUM(AC34:AC40)</f>
        <v>774482.84825999988</v>
      </c>
      <c r="AD41" s="550">
        <f>SUM(AD34:AD40)</f>
        <v>385555.52181054</v>
      </c>
      <c r="AE41" s="566">
        <f>SUM(AE34:AE40)</f>
        <v>388927.32644945994</v>
      </c>
      <c r="AF41" s="351"/>
      <c r="AG41" s="352"/>
      <c r="AH41" s="362">
        <f t="shared" si="12"/>
        <v>-9115571.573550541</v>
      </c>
      <c r="AI41" s="498"/>
      <c r="AJ41" s="434"/>
      <c r="AK41" s="353"/>
    </row>
    <row r="42" spans="1:37" s="216" customFormat="1" ht="13.5" customHeight="1" x14ac:dyDescent="0.2">
      <c r="A42" s="372">
        <v>1</v>
      </c>
      <c r="B42" s="372"/>
      <c r="C42" s="372"/>
      <c r="D42" s="396" t="s">
        <v>426</v>
      </c>
      <c r="E42" s="384">
        <v>9132503</v>
      </c>
      <c r="F42" s="372">
        <v>1770001018</v>
      </c>
      <c r="G42" s="397" t="s">
        <v>426</v>
      </c>
      <c r="H42" s="262"/>
      <c r="I42" s="398">
        <v>1974</v>
      </c>
      <c r="J42" s="399">
        <v>107598</v>
      </c>
      <c r="K42" s="355">
        <v>41170.800000000003</v>
      </c>
      <c r="L42" s="400">
        <f>J42-K42</f>
        <v>66427.199999999997</v>
      </c>
      <c r="M42" s="357" t="s">
        <v>427</v>
      </c>
      <c r="N42" s="358">
        <v>2</v>
      </c>
      <c r="O42" s="359">
        <v>1</v>
      </c>
      <c r="P42" s="360">
        <v>1</v>
      </c>
      <c r="Q42" s="360" t="s">
        <v>428</v>
      </c>
      <c r="R42" s="361" t="s">
        <v>358</v>
      </c>
      <c r="S42" s="271">
        <v>493.5</v>
      </c>
      <c r="T42" s="269" t="s">
        <v>359</v>
      </c>
      <c r="U42" s="270">
        <v>961.67</v>
      </c>
      <c r="V42" s="271"/>
      <c r="W42" s="271">
        <v>1</v>
      </c>
      <c r="X42" s="271">
        <v>1.02</v>
      </c>
      <c r="Y42" s="271">
        <v>1</v>
      </c>
      <c r="Z42" s="271"/>
      <c r="AA42" s="272">
        <v>0.75</v>
      </c>
      <c r="AB42" s="269">
        <v>0.75</v>
      </c>
      <c r="AC42" s="273">
        <f>S42*U42*W42*X42*Y42*AA42*AB42</f>
        <v>272292.65319375001</v>
      </c>
      <c r="AD42" s="273">
        <v>4353.6139999999996</v>
      </c>
      <c r="AE42" s="567">
        <v>45309.5</v>
      </c>
      <c r="AF42" s="274">
        <v>8</v>
      </c>
      <c r="AG42" s="269">
        <v>30</v>
      </c>
      <c r="AH42" s="275">
        <f>AE42/2.59-L42</f>
        <v>-48933.184555984553</v>
      </c>
      <c r="AI42" s="404"/>
      <c r="AJ42" s="405">
        <f>K42/J42</f>
        <v>0.38263536496960915</v>
      </c>
      <c r="AK42" s="406" t="e">
        <f>[3]элэгдэл!K41</f>
        <v>#REF!</v>
      </c>
    </row>
    <row r="43" spans="1:37" ht="13.5" customHeight="1" x14ac:dyDescent="0.2">
      <c r="A43" s="13">
        <v>2</v>
      </c>
      <c r="B43" s="174"/>
      <c r="C43" s="174"/>
      <c r="D43" s="13"/>
      <c r="E43" s="384">
        <v>9132503</v>
      </c>
      <c r="F43" s="372">
        <v>1770001018</v>
      </c>
      <c r="G43" s="397" t="s">
        <v>429</v>
      </c>
      <c r="H43" s="262"/>
      <c r="I43" s="398">
        <v>2014</v>
      </c>
      <c r="J43" s="399">
        <v>350000</v>
      </c>
      <c r="K43" s="355">
        <v>48611.1</v>
      </c>
      <c r="L43" s="400">
        <f>J43-K43</f>
        <v>301388.90000000002</v>
      </c>
      <c r="M43" s="357" t="s">
        <v>430</v>
      </c>
      <c r="N43" s="358">
        <v>146</v>
      </c>
      <c r="O43" s="359">
        <v>1</v>
      </c>
      <c r="P43" s="360"/>
      <c r="Q43" s="360" t="s">
        <v>431</v>
      </c>
      <c r="R43" s="361" t="s">
        <v>358</v>
      </c>
      <c r="S43" s="271">
        <v>440.68</v>
      </c>
      <c r="T43" s="269" t="s">
        <v>432</v>
      </c>
      <c r="U43" s="270">
        <v>1074.3</v>
      </c>
      <c r="V43" s="271"/>
      <c r="W43" s="271">
        <v>1</v>
      </c>
      <c r="X43" s="271">
        <v>1.22</v>
      </c>
      <c r="Y43" s="271">
        <v>1.05</v>
      </c>
      <c r="Z43" s="271"/>
      <c r="AA43" s="272">
        <v>0.75</v>
      </c>
      <c r="AB43" s="269">
        <v>0.85</v>
      </c>
      <c r="AC43" s="273">
        <f>S43*U43*W43*X43*Y43*AA43*AB43</f>
        <v>386614.58644305001</v>
      </c>
      <c r="AD43" s="273">
        <v>56223.839</v>
      </c>
      <c r="AE43" s="567">
        <v>105739.09</v>
      </c>
      <c r="AF43" s="274">
        <v>16.399999999999999</v>
      </c>
      <c r="AG43" s="269">
        <v>60</v>
      </c>
      <c r="AH43" s="275">
        <f t="shared" ref="AH43" si="15">AE43-L43</f>
        <v>-195649.81000000003</v>
      </c>
      <c r="AI43" s="404"/>
      <c r="AJ43" s="405">
        <f t="shared" ref="AJ43" si="16">K43/J43</f>
        <v>0.13888885714285715</v>
      </c>
      <c r="AK43" s="406" t="e">
        <f>[3]элэгдэл!K50</f>
        <v>#REF!</v>
      </c>
    </row>
    <row r="44" spans="1:37" ht="13.5" customHeight="1" x14ac:dyDescent="0.2">
      <c r="A44" s="13"/>
      <c r="B44" s="174"/>
      <c r="C44" s="174"/>
      <c r="D44" s="13"/>
      <c r="E44" s="384"/>
      <c r="F44" s="372"/>
      <c r="G44" s="386" t="s">
        <v>90</v>
      </c>
      <c r="H44" s="387"/>
      <c r="I44" s="388"/>
      <c r="J44" s="337">
        <f>SUM(J42:J43)</f>
        <v>457598</v>
      </c>
      <c r="K44" s="337">
        <f>SUM(K42:K43)</f>
        <v>89781.9</v>
      </c>
      <c r="L44" s="337">
        <f>SUM(L42:L43)</f>
        <v>367816.10000000003</v>
      </c>
      <c r="M44" s="389"/>
      <c r="N44" s="390"/>
      <c r="O44" s="391"/>
      <c r="P44" s="392"/>
      <c r="Q44" s="335"/>
      <c r="R44" s="393"/>
      <c r="S44" s="394"/>
      <c r="T44" s="395"/>
      <c r="U44" s="346"/>
      <c r="V44" s="347"/>
      <c r="W44" s="347"/>
      <c r="X44" s="347"/>
      <c r="Y44" s="347"/>
      <c r="Z44" s="347"/>
      <c r="AA44" s="348"/>
      <c r="AB44" s="349"/>
      <c r="AC44" s="350">
        <f>AC42+AC43</f>
        <v>658907.23963680002</v>
      </c>
      <c r="AD44" s="350">
        <f>AD42+AD43</f>
        <v>60577.453000000001</v>
      </c>
      <c r="AE44" s="566">
        <f t="shared" ref="AE44" si="17">AE42+AE43</f>
        <v>151048.59</v>
      </c>
      <c r="AF44" s="351"/>
      <c r="AG44" s="352"/>
      <c r="AH44" s="401">
        <f>AE44-L44</f>
        <v>-216767.51000000004</v>
      </c>
      <c r="AI44" s="498"/>
      <c r="AJ44" s="434"/>
      <c r="AK44" s="353"/>
    </row>
    <row r="45" spans="1:37" ht="13.5" customHeight="1" x14ac:dyDescent="0.2">
      <c r="A45" s="173">
        <v>1</v>
      </c>
      <c r="B45" s="174"/>
      <c r="C45" s="174"/>
      <c r="D45" s="176" t="s">
        <v>446</v>
      </c>
      <c r="E45" s="173">
        <v>9070087</v>
      </c>
      <c r="F45" s="173">
        <v>1770001131</v>
      </c>
      <c r="G45" s="397" t="s">
        <v>433</v>
      </c>
      <c r="H45" s="262"/>
      <c r="I45" s="354" t="s">
        <v>434</v>
      </c>
      <c r="J45" s="355">
        <v>125025</v>
      </c>
      <c r="K45" s="355">
        <v>39332.576999999997</v>
      </c>
      <c r="L45" s="356">
        <f>J45-K45</f>
        <v>85692.42300000001</v>
      </c>
      <c r="M45" s="357" t="s">
        <v>435</v>
      </c>
      <c r="N45" s="358">
        <v>1</v>
      </c>
      <c r="O45" s="402">
        <v>1</v>
      </c>
      <c r="P45" s="360" t="s">
        <v>356</v>
      </c>
      <c r="Q45" s="360" t="s">
        <v>357</v>
      </c>
      <c r="R45" s="403" t="s">
        <v>358</v>
      </c>
      <c r="S45" s="360">
        <v>552.72</v>
      </c>
      <c r="T45" s="269" t="s">
        <v>359</v>
      </c>
      <c r="U45" s="270">
        <v>1087.21</v>
      </c>
      <c r="V45" s="271">
        <v>1</v>
      </c>
      <c r="W45" s="271"/>
      <c r="X45" s="271">
        <v>1</v>
      </c>
      <c r="Y45" s="271">
        <v>1</v>
      </c>
      <c r="Z45" s="271"/>
      <c r="AA45" s="272">
        <v>0.75</v>
      </c>
      <c r="AB45" s="269">
        <v>0.85</v>
      </c>
      <c r="AC45" s="273">
        <f>S45*U45*V45*X45*Y45*AA45*AB45</f>
        <v>383088.22839</v>
      </c>
      <c r="AD45" s="273">
        <f>AC45*AK45</f>
        <v>320146.83246552298</v>
      </c>
      <c r="AE45" s="567">
        <f>AC45-AD45</f>
        <v>62941.395924477023</v>
      </c>
      <c r="AF45" s="274">
        <v>19</v>
      </c>
      <c r="AG45" s="269">
        <v>40</v>
      </c>
      <c r="AH45" s="275">
        <f>AE45/2.59-L45</f>
        <v>-61390.725731862163</v>
      </c>
      <c r="AI45" s="404"/>
      <c r="AJ45" s="405">
        <f>K45/J45</f>
        <v>0.31459769646070784</v>
      </c>
      <c r="AK45" s="406">
        <v>0.8357</v>
      </c>
    </row>
    <row r="46" spans="1:37" ht="13.5" customHeight="1" x14ac:dyDescent="0.2">
      <c r="A46" s="173">
        <v>2</v>
      </c>
      <c r="B46" s="174"/>
      <c r="C46" s="174"/>
      <c r="D46" s="173"/>
      <c r="E46" s="173">
        <v>9070087</v>
      </c>
      <c r="F46" s="173">
        <v>1770001131</v>
      </c>
      <c r="G46" s="397" t="s">
        <v>436</v>
      </c>
      <c r="H46" s="262"/>
      <c r="I46" s="354" t="s">
        <v>437</v>
      </c>
      <c r="J46" s="355">
        <v>179768.3</v>
      </c>
      <c r="K46" s="355">
        <v>49795.874000000003</v>
      </c>
      <c r="L46" s="356">
        <f t="shared" ref="L46:L49" si="18">J46-K46</f>
        <v>129972.42599999998</v>
      </c>
      <c r="M46" s="357" t="s">
        <v>435</v>
      </c>
      <c r="N46" s="358">
        <v>3</v>
      </c>
      <c r="O46" s="359">
        <v>1</v>
      </c>
      <c r="P46" s="360" t="s">
        <v>356</v>
      </c>
      <c r="Q46" s="360" t="s">
        <v>357</v>
      </c>
      <c r="R46" s="403" t="s">
        <v>358</v>
      </c>
      <c r="S46" s="366">
        <v>786.6</v>
      </c>
      <c r="T46" s="269" t="s">
        <v>359</v>
      </c>
      <c r="U46" s="270">
        <v>1087.21</v>
      </c>
      <c r="V46" s="271">
        <v>1</v>
      </c>
      <c r="W46" s="271"/>
      <c r="X46" s="271">
        <v>1</v>
      </c>
      <c r="Y46" s="271">
        <v>1</v>
      </c>
      <c r="Z46" s="271"/>
      <c r="AA46" s="272">
        <v>0.75</v>
      </c>
      <c r="AB46" s="269">
        <v>0.85</v>
      </c>
      <c r="AC46" s="273">
        <f t="shared" ref="AC46" si="19">S46*U46*V46*X46*Y46*AA46*AB46</f>
        <v>545189.60857500008</v>
      </c>
      <c r="AD46" s="273">
        <f t="shared" ref="AD46:AD49" si="20">AC46*AK46</f>
        <v>453979.38706040254</v>
      </c>
      <c r="AE46" s="567">
        <f t="shared" ref="AE46:AE48" si="21">AC46-AD46</f>
        <v>91210.221514597535</v>
      </c>
      <c r="AF46" s="274">
        <v>16</v>
      </c>
      <c r="AG46" s="269">
        <v>35</v>
      </c>
      <c r="AH46" s="275">
        <f t="shared" ref="AH46:AH49" si="22">AE46-L46</f>
        <v>-38762.204485402443</v>
      </c>
      <c r="AI46" s="404"/>
      <c r="AJ46" s="405">
        <f t="shared" ref="AJ46:AJ49" si="23">K46/J46</f>
        <v>0.27700030539310883</v>
      </c>
      <c r="AK46" s="406">
        <v>0.8327</v>
      </c>
    </row>
    <row r="47" spans="1:37" ht="13.5" customHeight="1" x14ac:dyDescent="0.2">
      <c r="A47" s="173">
        <v>3</v>
      </c>
      <c r="B47" s="174"/>
      <c r="C47" s="174"/>
      <c r="D47" s="173"/>
      <c r="E47" s="173">
        <v>9070087</v>
      </c>
      <c r="F47" s="173">
        <v>1770001131</v>
      </c>
      <c r="G47" s="397" t="s">
        <v>438</v>
      </c>
      <c r="H47" s="262"/>
      <c r="I47" s="354" t="s">
        <v>439</v>
      </c>
      <c r="J47" s="355">
        <v>11374.9</v>
      </c>
      <c r="K47" s="355">
        <v>2843.7249999999999</v>
      </c>
      <c r="L47" s="356">
        <f t="shared" si="18"/>
        <v>8531.1749999999993</v>
      </c>
      <c r="M47" s="357" t="s">
        <v>422</v>
      </c>
      <c r="N47" s="358">
        <v>23</v>
      </c>
      <c r="O47" s="359">
        <v>1</v>
      </c>
      <c r="P47" s="360" t="s">
        <v>356</v>
      </c>
      <c r="Q47" s="360" t="s">
        <v>357</v>
      </c>
      <c r="R47" s="403" t="s">
        <v>358</v>
      </c>
      <c r="S47" s="366">
        <v>90</v>
      </c>
      <c r="T47" s="269" t="s">
        <v>412</v>
      </c>
      <c r="U47" s="270">
        <v>417.55</v>
      </c>
      <c r="V47" s="271"/>
      <c r="W47" s="271"/>
      <c r="X47" s="271">
        <v>1</v>
      </c>
      <c r="Y47" s="271">
        <v>1</v>
      </c>
      <c r="Z47" s="271"/>
      <c r="AA47" s="272"/>
      <c r="AB47" s="269">
        <v>0.75</v>
      </c>
      <c r="AC47" s="273">
        <f>S47*U47*X47*Y47*AB47</f>
        <v>28184.625</v>
      </c>
      <c r="AD47" s="273">
        <f t="shared" si="20"/>
        <v>4224.8752875</v>
      </c>
      <c r="AE47" s="567">
        <f t="shared" si="21"/>
        <v>23959.749712500001</v>
      </c>
      <c r="AF47" s="274">
        <v>9</v>
      </c>
      <c r="AG47" s="269">
        <v>35</v>
      </c>
      <c r="AH47" s="275">
        <f t="shared" si="22"/>
        <v>15428.574712500002</v>
      </c>
      <c r="AI47" s="404"/>
      <c r="AJ47" s="405">
        <f t="shared" si="23"/>
        <v>0.25</v>
      </c>
      <c r="AK47" s="406">
        <v>0.14990000000000001</v>
      </c>
    </row>
    <row r="48" spans="1:37" ht="13.5" customHeight="1" x14ac:dyDescent="0.2">
      <c r="A48" s="173">
        <v>4</v>
      </c>
      <c r="B48" s="174"/>
      <c r="C48" s="174"/>
      <c r="D48" s="173"/>
      <c r="E48" s="173">
        <v>9070087</v>
      </c>
      <c r="F48" s="173">
        <v>1770001131</v>
      </c>
      <c r="G48" s="373" t="s">
        <v>440</v>
      </c>
      <c r="H48" s="374"/>
      <c r="I48" s="375" t="s">
        <v>441</v>
      </c>
      <c r="J48" s="355">
        <v>25000</v>
      </c>
      <c r="K48" s="355">
        <v>3472.2220000000002</v>
      </c>
      <c r="L48" s="356">
        <f t="shared" si="18"/>
        <v>21527.777999999998</v>
      </c>
      <c r="M48" s="357" t="s">
        <v>442</v>
      </c>
      <c r="N48" s="358">
        <v>1207</v>
      </c>
      <c r="O48" s="359">
        <v>1</v>
      </c>
      <c r="P48" s="360" t="s">
        <v>356</v>
      </c>
      <c r="Q48" s="360" t="s">
        <v>357</v>
      </c>
      <c r="R48" s="403" t="s">
        <v>358</v>
      </c>
      <c r="S48" s="360">
        <v>94.5</v>
      </c>
      <c r="T48" s="269" t="s">
        <v>412</v>
      </c>
      <c r="U48" s="376">
        <v>417.55</v>
      </c>
      <c r="V48" s="271">
        <v>1</v>
      </c>
      <c r="W48" s="271"/>
      <c r="X48" s="271">
        <v>1</v>
      </c>
      <c r="Y48" s="271">
        <v>1</v>
      </c>
      <c r="Z48" s="271"/>
      <c r="AA48" s="272"/>
      <c r="AB48" s="269">
        <v>0.85</v>
      </c>
      <c r="AC48" s="273">
        <f>S48*U48*X48*Y48*AB48</f>
        <v>33539.703750000001</v>
      </c>
      <c r="AD48" s="273">
        <f>AC48*AK48</f>
        <v>9471.6123389999993</v>
      </c>
      <c r="AE48" s="567">
        <f t="shared" si="21"/>
        <v>24068.091411000001</v>
      </c>
      <c r="AF48" s="274">
        <v>15</v>
      </c>
      <c r="AG48" s="269">
        <v>40</v>
      </c>
      <c r="AH48" s="407"/>
      <c r="AI48" s="408"/>
      <c r="AJ48" s="405">
        <f t="shared" si="23"/>
        <v>0.13888888000000002</v>
      </c>
      <c r="AK48" s="406">
        <v>0.28239999999999998</v>
      </c>
    </row>
    <row r="49" spans="1:37" ht="13.5" customHeight="1" x14ac:dyDescent="0.2">
      <c r="A49" s="173">
        <v>5</v>
      </c>
      <c r="B49" s="173"/>
      <c r="C49" s="173"/>
      <c r="D49" s="173"/>
      <c r="E49" s="173">
        <v>9070087</v>
      </c>
      <c r="F49" s="173">
        <v>1770001131</v>
      </c>
      <c r="G49" s="409" t="s">
        <v>443</v>
      </c>
      <c r="H49" s="410"/>
      <c r="I49" s="411" t="s">
        <v>444</v>
      </c>
      <c r="J49" s="412">
        <v>32000</v>
      </c>
      <c r="K49" s="412">
        <v>5333.3329999999996</v>
      </c>
      <c r="L49" s="413">
        <f t="shared" si="18"/>
        <v>26666.667000000001</v>
      </c>
      <c r="M49" s="414" t="s">
        <v>445</v>
      </c>
      <c r="N49" s="415">
        <v>6</v>
      </c>
      <c r="O49" s="416">
        <v>1</v>
      </c>
      <c r="P49" s="417" t="s">
        <v>423</v>
      </c>
      <c r="Q49" s="360" t="s">
        <v>357</v>
      </c>
      <c r="R49" s="403" t="s">
        <v>358</v>
      </c>
      <c r="S49" s="360">
        <v>35.75</v>
      </c>
      <c r="T49" s="269" t="s">
        <v>412</v>
      </c>
      <c r="U49" s="270">
        <v>417.55</v>
      </c>
      <c r="V49" s="271">
        <v>1</v>
      </c>
      <c r="W49" s="271"/>
      <c r="X49" s="271">
        <v>1</v>
      </c>
      <c r="Y49" s="271">
        <v>1</v>
      </c>
      <c r="Z49" s="271"/>
      <c r="AA49" s="272"/>
      <c r="AB49" s="269">
        <v>0.85</v>
      </c>
      <c r="AC49" s="273">
        <f>S49*U49*X49*Y49*AB49</f>
        <v>12688.300625</v>
      </c>
      <c r="AD49" s="273">
        <f t="shared" si="20"/>
        <v>620.20286571993745</v>
      </c>
      <c r="AE49" s="567">
        <f>AC49-AD49</f>
        <v>12068.097759280063</v>
      </c>
      <c r="AF49" s="382">
        <v>15</v>
      </c>
      <c r="AG49" s="269">
        <v>40</v>
      </c>
      <c r="AH49" s="275">
        <f t="shared" si="22"/>
        <v>-14598.569240719939</v>
      </c>
      <c r="AI49" s="404"/>
      <c r="AJ49" s="405">
        <f t="shared" si="23"/>
        <v>0.16666665624999999</v>
      </c>
      <c r="AK49" s="406">
        <v>4.8879899999999997E-2</v>
      </c>
    </row>
    <row r="50" spans="1:37" ht="13.5" customHeight="1" x14ac:dyDescent="0.2">
      <c r="A50" s="418"/>
      <c r="B50" s="418"/>
      <c r="C50" s="418"/>
      <c r="D50" s="418"/>
      <c r="E50" s="418"/>
      <c r="F50" s="418"/>
      <c r="G50" s="419" t="s">
        <v>90</v>
      </c>
      <c r="H50" s="334"/>
      <c r="I50" s="335"/>
      <c r="J50" s="420">
        <f>SUM(J45:J49)</f>
        <v>373168.2</v>
      </c>
      <c r="K50" s="420">
        <f>SUM(K45:K49)</f>
        <v>100777.731</v>
      </c>
      <c r="L50" s="420">
        <f>SUM(L45:L49)</f>
        <v>272390.46899999998</v>
      </c>
      <c r="M50" s="421"/>
      <c r="N50" s="422"/>
      <c r="O50" s="423"/>
      <c r="P50" s="335"/>
      <c r="Q50" s="424"/>
      <c r="R50" s="425"/>
      <c r="S50" s="426"/>
      <c r="T50" s="427"/>
      <c r="U50" s="428"/>
      <c r="V50" s="348"/>
      <c r="W50" s="348"/>
      <c r="X50" s="348"/>
      <c r="Y50" s="348"/>
      <c r="Z50" s="348"/>
      <c r="AA50" s="348"/>
      <c r="AB50" s="429"/>
      <c r="AC50" s="430">
        <f>SUM(AC45:AC49)</f>
        <v>1002690.46634</v>
      </c>
      <c r="AD50" s="430">
        <f>SUM(AD45:AD49)</f>
        <v>788442.91001814546</v>
      </c>
      <c r="AE50" s="568">
        <f>SUM(AE45:AE49)</f>
        <v>214247.55632185462</v>
      </c>
      <c r="AF50" s="431"/>
      <c r="AG50" s="353"/>
      <c r="AH50" s="432">
        <f>AE50-L50</f>
        <v>-58142.912678145367</v>
      </c>
      <c r="AI50" s="433"/>
      <c r="AJ50" s="434"/>
      <c r="AK50" s="353"/>
    </row>
    <row r="51" spans="1:37" ht="13.5" customHeight="1" x14ac:dyDescent="0.2">
      <c r="A51" s="418">
        <v>1</v>
      </c>
      <c r="B51" s="418"/>
      <c r="C51" s="418"/>
      <c r="D51" s="418" t="s">
        <v>486</v>
      </c>
      <c r="E51" s="418">
        <v>9070109</v>
      </c>
      <c r="F51" s="418">
        <v>1770001043</v>
      </c>
      <c r="G51" s="557" t="s">
        <v>487</v>
      </c>
      <c r="H51" s="558"/>
      <c r="I51" s="559" t="s">
        <v>488</v>
      </c>
      <c r="J51" s="560">
        <v>6389600</v>
      </c>
      <c r="K51" s="560">
        <v>6389600</v>
      </c>
      <c r="L51" s="356">
        <f t="shared" ref="L51:L57" si="24">J51-K51</f>
        <v>0</v>
      </c>
      <c r="M51" s="357" t="s">
        <v>435</v>
      </c>
      <c r="N51" s="358">
        <v>2</v>
      </c>
      <c r="O51" s="402">
        <v>1</v>
      </c>
      <c r="P51" s="360" t="s">
        <v>356</v>
      </c>
      <c r="Q51" s="360" t="s">
        <v>357</v>
      </c>
      <c r="R51" s="403" t="s">
        <v>358</v>
      </c>
      <c r="S51" s="360">
        <v>91.68</v>
      </c>
      <c r="T51" s="269" t="s">
        <v>412</v>
      </c>
      <c r="U51" s="270">
        <v>417.55</v>
      </c>
      <c r="V51" s="271"/>
      <c r="W51" s="271"/>
      <c r="X51" s="271"/>
      <c r="Y51" s="271">
        <v>1</v>
      </c>
      <c r="Z51" s="271"/>
      <c r="AA51" s="272">
        <v>1</v>
      </c>
      <c r="AB51" s="269">
        <v>0.75</v>
      </c>
      <c r="AC51" s="273">
        <f>S51*U51*Y51*AA51*AB51</f>
        <v>28710.738000000005</v>
      </c>
      <c r="AD51" s="273">
        <f>AC51*AK51</f>
        <v>28710.738000000005</v>
      </c>
      <c r="AE51" s="567">
        <f t="shared" ref="AE51:AE57" si="25">AC51-AD51</f>
        <v>0</v>
      </c>
      <c r="AF51" s="274">
        <v>0</v>
      </c>
      <c r="AG51" s="269">
        <v>35</v>
      </c>
      <c r="AH51" s="435">
        <f>AE51/2.59-L51</f>
        <v>0</v>
      </c>
      <c r="AI51" s="404"/>
      <c r="AJ51" s="405">
        <f t="shared" ref="AJ51:AJ57" si="26">K51/J51</f>
        <v>1</v>
      </c>
      <c r="AK51" s="406">
        <v>1</v>
      </c>
    </row>
    <row r="52" spans="1:37" ht="13.5" customHeight="1" x14ac:dyDescent="0.2">
      <c r="A52" s="418">
        <v>2</v>
      </c>
      <c r="B52" s="418"/>
      <c r="C52" s="418"/>
      <c r="D52" s="418"/>
      <c r="E52" s="418">
        <v>9070109</v>
      </c>
      <c r="F52" s="418">
        <v>1770001043</v>
      </c>
      <c r="G52" s="260" t="s">
        <v>489</v>
      </c>
      <c r="H52" s="262"/>
      <c r="I52" s="354" t="s">
        <v>490</v>
      </c>
      <c r="J52" s="493">
        <v>10497200</v>
      </c>
      <c r="K52" s="493">
        <v>10497200</v>
      </c>
      <c r="L52" s="356">
        <f t="shared" si="24"/>
        <v>0</v>
      </c>
      <c r="M52" s="357" t="s">
        <v>435</v>
      </c>
      <c r="N52" s="358">
        <v>3</v>
      </c>
      <c r="O52" s="359">
        <v>1</v>
      </c>
      <c r="P52" s="360" t="s">
        <v>356</v>
      </c>
      <c r="Q52" s="360" t="s">
        <v>357</v>
      </c>
      <c r="R52" s="403" t="s">
        <v>358</v>
      </c>
      <c r="S52" s="366">
        <v>145.6</v>
      </c>
      <c r="T52" s="269" t="s">
        <v>412</v>
      </c>
      <c r="U52" s="270">
        <v>417.55</v>
      </c>
      <c r="V52" s="271"/>
      <c r="W52" s="271"/>
      <c r="X52" s="271"/>
      <c r="Y52" s="271">
        <v>1</v>
      </c>
      <c r="Z52" s="271"/>
      <c r="AA52" s="272">
        <v>1.05</v>
      </c>
      <c r="AB52" s="269">
        <v>0.75</v>
      </c>
      <c r="AC52" s="273">
        <f t="shared" ref="AC52:AC56" si="27">S52*U52*Y52*AA52*AB52</f>
        <v>47876.283000000003</v>
      </c>
      <c r="AD52" s="273">
        <f t="shared" ref="AD52:AD57" si="28">AC52*AK52</f>
        <v>40694.840550000001</v>
      </c>
      <c r="AE52" s="567">
        <f t="shared" si="25"/>
        <v>7181.4424500000023</v>
      </c>
      <c r="AF52" s="274">
        <v>5</v>
      </c>
      <c r="AG52" s="269">
        <v>35</v>
      </c>
      <c r="AH52" s="435">
        <f>AE52-L52</f>
        <v>7181.4424500000023</v>
      </c>
      <c r="AI52" s="404"/>
      <c r="AJ52" s="405">
        <f t="shared" si="26"/>
        <v>1</v>
      </c>
      <c r="AK52" s="406">
        <v>0.85</v>
      </c>
    </row>
    <row r="53" spans="1:37" ht="13.5" customHeight="1" x14ac:dyDescent="0.2">
      <c r="A53" s="418">
        <v>3</v>
      </c>
      <c r="B53" s="418"/>
      <c r="C53" s="418"/>
      <c r="D53" s="418"/>
      <c r="E53" s="418">
        <v>9070109</v>
      </c>
      <c r="F53" s="418">
        <v>1770001043</v>
      </c>
      <c r="G53" s="260" t="s">
        <v>491</v>
      </c>
      <c r="H53" s="262"/>
      <c r="I53" s="354" t="s">
        <v>492</v>
      </c>
      <c r="J53" s="493">
        <v>17343200</v>
      </c>
      <c r="K53" s="493">
        <v>5775300</v>
      </c>
      <c r="L53" s="495">
        <f t="shared" si="24"/>
        <v>11567900</v>
      </c>
      <c r="M53" s="357" t="s">
        <v>435</v>
      </c>
      <c r="N53" s="358">
        <v>4</v>
      </c>
      <c r="O53" s="359">
        <v>1</v>
      </c>
      <c r="P53" s="360" t="s">
        <v>356</v>
      </c>
      <c r="Q53" s="360" t="s">
        <v>357</v>
      </c>
      <c r="R53" s="403" t="s">
        <v>358</v>
      </c>
      <c r="S53" s="366">
        <v>112.3</v>
      </c>
      <c r="T53" s="269" t="s">
        <v>412</v>
      </c>
      <c r="U53" s="270">
        <v>417.55</v>
      </c>
      <c r="V53" s="271"/>
      <c r="W53" s="271"/>
      <c r="X53" s="271"/>
      <c r="Y53" s="271">
        <v>1</v>
      </c>
      <c r="Z53" s="271"/>
      <c r="AA53" s="272">
        <v>1</v>
      </c>
      <c r="AB53" s="269">
        <v>0.75</v>
      </c>
      <c r="AC53" s="273">
        <f t="shared" si="27"/>
        <v>35168.14875</v>
      </c>
      <c r="AD53" s="273">
        <f t="shared" si="28"/>
        <v>29892.926437499998</v>
      </c>
      <c r="AE53" s="567">
        <f t="shared" si="25"/>
        <v>5275.2223125000019</v>
      </c>
      <c r="AF53" s="274">
        <v>5</v>
      </c>
      <c r="AG53" s="269">
        <v>35</v>
      </c>
      <c r="AH53" s="435">
        <f>AE53-L53</f>
        <v>-11562624.777687499</v>
      </c>
      <c r="AI53" s="404"/>
      <c r="AJ53" s="405">
        <f t="shared" si="26"/>
        <v>0.33300083029660038</v>
      </c>
      <c r="AK53" s="406">
        <v>0.85</v>
      </c>
    </row>
    <row r="54" spans="1:37" ht="13.5" customHeight="1" x14ac:dyDescent="0.2">
      <c r="A54" s="418">
        <v>4</v>
      </c>
      <c r="B54" s="418"/>
      <c r="C54" s="418"/>
      <c r="D54" s="418"/>
      <c r="E54" s="418">
        <v>9070109</v>
      </c>
      <c r="F54" s="418">
        <v>1770001043</v>
      </c>
      <c r="G54" s="278" t="s">
        <v>493</v>
      </c>
      <c r="H54" s="262"/>
      <c r="I54" s="375" t="s">
        <v>494</v>
      </c>
      <c r="J54" s="493">
        <v>1500000</v>
      </c>
      <c r="K54" s="493">
        <v>295139</v>
      </c>
      <c r="L54" s="356">
        <f t="shared" si="24"/>
        <v>1204861</v>
      </c>
      <c r="M54" s="357" t="s">
        <v>495</v>
      </c>
      <c r="N54" s="358">
        <v>10</v>
      </c>
      <c r="O54" s="359">
        <v>1</v>
      </c>
      <c r="P54" s="360" t="s">
        <v>356</v>
      </c>
      <c r="Q54" s="360" t="s">
        <v>357</v>
      </c>
      <c r="R54" s="403" t="s">
        <v>358</v>
      </c>
      <c r="S54" s="360">
        <v>34.020000000000003</v>
      </c>
      <c r="T54" s="269" t="s">
        <v>412</v>
      </c>
      <c r="U54" s="376">
        <v>417.55</v>
      </c>
      <c r="V54" s="271"/>
      <c r="W54" s="271"/>
      <c r="X54" s="271"/>
      <c r="Y54" s="271">
        <v>1</v>
      </c>
      <c r="Z54" s="271"/>
      <c r="AA54" s="272">
        <v>1</v>
      </c>
      <c r="AB54" s="269">
        <v>0.75</v>
      </c>
      <c r="AC54" s="273">
        <f>S54*U54*Y54*AA54*AB54</f>
        <v>10653.788250000001</v>
      </c>
      <c r="AD54" s="273">
        <f t="shared" si="28"/>
        <v>10014.560955000001</v>
      </c>
      <c r="AE54" s="567">
        <f t="shared" si="25"/>
        <v>639.22729500000059</v>
      </c>
      <c r="AF54" s="274">
        <v>8</v>
      </c>
      <c r="AG54" s="269">
        <v>35</v>
      </c>
      <c r="AH54" s="436"/>
      <c r="AI54" s="408"/>
      <c r="AJ54" s="405">
        <f t="shared" si="26"/>
        <v>0.19675933333333334</v>
      </c>
      <c r="AK54" s="406">
        <v>0.94</v>
      </c>
    </row>
    <row r="55" spans="1:37" ht="13.5" customHeight="1" x14ac:dyDescent="0.2">
      <c r="A55" s="418">
        <v>5</v>
      </c>
      <c r="B55" s="418"/>
      <c r="C55" s="418"/>
      <c r="D55" s="418"/>
      <c r="E55" s="418">
        <v>9070109</v>
      </c>
      <c r="F55" s="418">
        <v>1770001043</v>
      </c>
      <c r="G55" s="561" t="s">
        <v>496</v>
      </c>
      <c r="H55" s="558"/>
      <c r="I55" s="562" t="s">
        <v>497</v>
      </c>
      <c r="J55" s="560">
        <v>3423000</v>
      </c>
      <c r="K55" s="560">
        <v>3423000</v>
      </c>
      <c r="L55" s="356">
        <f t="shared" si="24"/>
        <v>0</v>
      </c>
      <c r="M55" s="380" t="s">
        <v>498</v>
      </c>
      <c r="N55" s="381">
        <v>4</v>
      </c>
      <c r="O55" s="359">
        <v>1</v>
      </c>
      <c r="P55" s="360" t="s">
        <v>356</v>
      </c>
      <c r="Q55" s="360" t="s">
        <v>357</v>
      </c>
      <c r="R55" s="403" t="s">
        <v>358</v>
      </c>
      <c r="S55" s="360">
        <v>87.56</v>
      </c>
      <c r="T55" s="269" t="s">
        <v>412</v>
      </c>
      <c r="U55" s="270">
        <v>417.55</v>
      </c>
      <c r="V55" s="271"/>
      <c r="W55" s="271"/>
      <c r="X55" s="271"/>
      <c r="Y55" s="271">
        <v>1</v>
      </c>
      <c r="Z55" s="271"/>
      <c r="AA55" s="272">
        <v>1</v>
      </c>
      <c r="AB55" s="269">
        <v>0.75</v>
      </c>
      <c r="AC55" s="273">
        <f t="shared" si="27"/>
        <v>27420.5085</v>
      </c>
      <c r="AD55" s="273">
        <f t="shared" si="28"/>
        <v>27420.5085</v>
      </c>
      <c r="AE55" s="567">
        <f t="shared" si="25"/>
        <v>0</v>
      </c>
      <c r="AF55" s="382">
        <v>5</v>
      </c>
      <c r="AG55" s="269">
        <v>35</v>
      </c>
      <c r="AH55" s="435">
        <f>AE55-L55</f>
        <v>0</v>
      </c>
      <c r="AI55" s="404"/>
      <c r="AJ55" s="405">
        <f t="shared" si="26"/>
        <v>1</v>
      </c>
      <c r="AK55" s="406">
        <v>1</v>
      </c>
    </row>
    <row r="56" spans="1:37" ht="13.5" customHeight="1" x14ac:dyDescent="0.2">
      <c r="A56" s="418">
        <v>6</v>
      </c>
      <c r="B56" s="418"/>
      <c r="C56" s="418"/>
      <c r="D56" s="418"/>
      <c r="E56" s="418">
        <v>9070109</v>
      </c>
      <c r="F56" s="418">
        <v>1770001043</v>
      </c>
      <c r="G56" s="561" t="s">
        <v>499</v>
      </c>
      <c r="H56" s="558"/>
      <c r="I56" s="562" t="s">
        <v>500</v>
      </c>
      <c r="J56" s="560">
        <v>6389600</v>
      </c>
      <c r="K56" s="560">
        <v>6389600</v>
      </c>
      <c r="L56" s="356">
        <f t="shared" si="24"/>
        <v>0</v>
      </c>
      <c r="M56" s="380" t="s">
        <v>501</v>
      </c>
      <c r="N56" s="381">
        <v>1</v>
      </c>
      <c r="O56" s="359">
        <v>1</v>
      </c>
      <c r="P56" s="437" t="s">
        <v>356</v>
      </c>
      <c r="Q56" s="438" t="s">
        <v>357</v>
      </c>
      <c r="R56" s="403" t="s">
        <v>358</v>
      </c>
      <c r="S56" s="398">
        <v>48</v>
      </c>
      <c r="T56" s="439" t="s">
        <v>502</v>
      </c>
      <c r="U56" s="440">
        <v>417.55</v>
      </c>
      <c r="V56" s="271"/>
      <c r="W56" s="271"/>
      <c r="X56" s="271"/>
      <c r="Y56" s="271">
        <v>1</v>
      </c>
      <c r="Z56" s="271"/>
      <c r="AA56" s="272">
        <v>1</v>
      </c>
      <c r="AB56" s="269">
        <v>0.75</v>
      </c>
      <c r="AC56" s="273">
        <f t="shared" si="27"/>
        <v>15031.800000000001</v>
      </c>
      <c r="AD56" s="273">
        <f t="shared" si="28"/>
        <v>15031.800000000001</v>
      </c>
      <c r="AE56" s="567">
        <f t="shared" si="25"/>
        <v>0</v>
      </c>
      <c r="AF56" s="382">
        <v>0</v>
      </c>
      <c r="AG56" s="439">
        <v>35</v>
      </c>
      <c r="AH56" s="435"/>
      <c r="AI56" s="404"/>
      <c r="AJ56" s="405">
        <f t="shared" si="26"/>
        <v>1</v>
      </c>
      <c r="AK56" s="406">
        <v>1</v>
      </c>
    </row>
    <row r="57" spans="1:37" ht="13.5" customHeight="1" x14ac:dyDescent="0.2">
      <c r="A57" s="418">
        <v>7</v>
      </c>
      <c r="B57" s="418"/>
      <c r="C57" s="418"/>
      <c r="D57" s="418"/>
      <c r="E57" s="418">
        <v>9070109</v>
      </c>
      <c r="F57" s="418">
        <v>1770001043</v>
      </c>
      <c r="G57" s="278" t="s">
        <v>448</v>
      </c>
      <c r="H57" s="262"/>
      <c r="I57" s="375" t="s">
        <v>492</v>
      </c>
      <c r="J57" s="493">
        <v>340500</v>
      </c>
      <c r="K57" s="493">
        <v>340500</v>
      </c>
      <c r="L57" s="356">
        <f t="shared" si="24"/>
        <v>0</v>
      </c>
      <c r="M57" s="380" t="s">
        <v>448</v>
      </c>
      <c r="N57" s="381">
        <v>5</v>
      </c>
      <c r="O57" s="359">
        <v>1</v>
      </c>
      <c r="P57" s="437"/>
      <c r="Q57" s="438" t="s">
        <v>503</v>
      </c>
      <c r="R57" s="403" t="s">
        <v>358</v>
      </c>
      <c r="S57" s="398">
        <v>326.48</v>
      </c>
      <c r="T57" s="439"/>
      <c r="U57" s="440">
        <v>6.94</v>
      </c>
      <c r="V57" s="271"/>
      <c r="W57" s="271"/>
      <c r="X57" s="271"/>
      <c r="Y57" s="271"/>
      <c r="Z57" s="271"/>
      <c r="AA57" s="272"/>
      <c r="AB57" s="269"/>
      <c r="AC57" s="273">
        <f>S57*U57</f>
        <v>2265.7712000000001</v>
      </c>
      <c r="AD57" s="273">
        <f t="shared" si="28"/>
        <v>1839.5592453392003</v>
      </c>
      <c r="AE57" s="567">
        <f t="shared" si="25"/>
        <v>426.21195466079985</v>
      </c>
      <c r="AF57" s="382">
        <v>2</v>
      </c>
      <c r="AG57" s="439">
        <v>8</v>
      </c>
      <c r="AH57" s="435"/>
      <c r="AI57" s="404"/>
      <c r="AJ57" s="405">
        <f t="shared" si="26"/>
        <v>1</v>
      </c>
      <c r="AK57" s="406">
        <v>0.81189100000000003</v>
      </c>
    </row>
    <row r="58" spans="1:37" ht="13.5" customHeight="1" x14ac:dyDescent="0.2">
      <c r="A58" s="418"/>
      <c r="B58" s="418"/>
      <c r="C58" s="418"/>
      <c r="D58" s="418"/>
      <c r="E58" s="418"/>
      <c r="F58" s="418"/>
      <c r="G58" s="441" t="s">
        <v>90</v>
      </c>
      <c r="H58" s="387"/>
      <c r="I58" s="388"/>
      <c r="J58" s="442">
        <f>SUM(J51:J55)</f>
        <v>39153000</v>
      </c>
      <c r="K58" s="442">
        <f>SUM(K51:K55)</f>
        <v>26380239</v>
      </c>
      <c r="L58" s="442">
        <f>SUM(L51:L57)</f>
        <v>12772761</v>
      </c>
      <c r="M58" s="389"/>
      <c r="N58" s="390"/>
      <c r="O58" s="391"/>
      <c r="P58" s="392"/>
      <c r="Q58" s="335"/>
      <c r="R58" s="393"/>
      <c r="S58" s="394"/>
      <c r="T58" s="395"/>
      <c r="U58" s="346"/>
      <c r="V58" s="347"/>
      <c r="W58" s="347"/>
      <c r="X58" s="347"/>
      <c r="Y58" s="347"/>
      <c r="Z58" s="347"/>
      <c r="AA58" s="348"/>
      <c r="AB58" s="349"/>
      <c r="AC58" s="350">
        <f>SUM(AC51:AC57)</f>
        <v>167127.03769999999</v>
      </c>
      <c r="AD58" s="350">
        <f>SUM(AD51:AD57)</f>
        <v>153604.93368783916</v>
      </c>
      <c r="AE58" s="566">
        <f>SUM(AE51:AE57)</f>
        <v>13522.104012160804</v>
      </c>
      <c r="AF58" s="351"/>
      <c r="AG58" s="352"/>
      <c r="AH58" s="443">
        <f>AE58-L58</f>
        <v>-12759238.895987839</v>
      </c>
      <c r="AI58" s="498"/>
      <c r="AJ58" s="434"/>
      <c r="AK58" s="353">
        <v>81.19</v>
      </c>
    </row>
    <row r="59" spans="1:37" s="449" customFormat="1" ht="13.5" customHeight="1" x14ac:dyDescent="0.2">
      <c r="A59" s="123"/>
      <c r="B59" s="444"/>
      <c r="C59" s="444"/>
      <c r="D59" s="123"/>
      <c r="E59" s="123"/>
      <c r="F59" s="123"/>
      <c r="G59" s="445" t="s">
        <v>447</v>
      </c>
      <c r="H59" s="123"/>
      <c r="I59" s="123"/>
      <c r="J59" s="494">
        <f>J50+J44+J33+J41+J58</f>
        <v>187646198.48999998</v>
      </c>
      <c r="K59" s="446">
        <f>K50+K44+K33+K41+K58</f>
        <v>86241265.990999997</v>
      </c>
      <c r="L59" s="446">
        <f>L50+L44+L33+L41+L58</f>
        <v>101404932.49900001</v>
      </c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447">
        <f>AC50+AC44+AC41+AC33+AC58</f>
        <v>3187307.2465367997</v>
      </c>
      <c r="AD59" s="447">
        <f>AD50+AD44+AD41+AD33+AD58</f>
        <v>1632239.5222193594</v>
      </c>
      <c r="AE59" s="448">
        <f>AE50+AE44+AE41+AE33+AE58</f>
        <v>340808696.57678342</v>
      </c>
      <c r="AF59" s="123"/>
      <c r="AG59" s="123"/>
      <c r="AH59" s="448">
        <f>AH50+AH44+AH41+AH33+AH58</f>
        <v>239403764.07778347</v>
      </c>
      <c r="AI59" s="499"/>
      <c r="AJ59" s="123"/>
      <c r="AK59" s="123"/>
    </row>
    <row r="60" spans="1:37" ht="13.5" customHeight="1" x14ac:dyDescent="0.2">
      <c r="A60" s="2">
        <v>1</v>
      </c>
      <c r="B60" s="450" t="s">
        <v>83</v>
      </c>
      <c r="C60" s="451"/>
      <c r="D60" s="173" t="s">
        <v>351</v>
      </c>
      <c r="E60" s="173">
        <v>9070052</v>
      </c>
      <c r="F60" s="173">
        <v>1770001007</v>
      </c>
      <c r="G60" s="373" t="s">
        <v>560</v>
      </c>
      <c r="H60" s="452"/>
      <c r="I60" s="453">
        <v>37864</v>
      </c>
      <c r="J60" s="454">
        <v>5198.3999999999996</v>
      </c>
      <c r="K60" s="454">
        <v>5198.3999999999996</v>
      </c>
      <c r="L60" s="455">
        <f t="shared" ref="L60:L61" si="29">J60-K60</f>
        <v>0</v>
      </c>
      <c r="M60" s="380" t="s">
        <v>449</v>
      </c>
      <c r="N60" s="456">
        <v>12</v>
      </c>
      <c r="O60" s="457">
        <v>1</v>
      </c>
      <c r="P60" s="458" t="s">
        <v>450</v>
      </c>
      <c r="Q60" s="327" t="s">
        <v>405</v>
      </c>
      <c r="R60" s="327" t="s">
        <v>358</v>
      </c>
      <c r="S60" s="459">
        <v>1500</v>
      </c>
      <c r="T60" s="460"/>
      <c r="U60" s="461">
        <v>6.94</v>
      </c>
      <c r="V60" s="331">
        <v>1</v>
      </c>
      <c r="W60" s="331">
        <v>1</v>
      </c>
      <c r="X60" s="331">
        <v>1</v>
      </c>
      <c r="Y60" s="331">
        <v>1</v>
      </c>
      <c r="Z60" s="331">
        <v>1</v>
      </c>
      <c r="AA60" s="462">
        <v>0.75</v>
      </c>
      <c r="AB60" s="66">
        <v>1</v>
      </c>
      <c r="AC60" s="551">
        <f>S60*U60*AA60</f>
        <v>7807.5</v>
      </c>
      <c r="AD60" s="551">
        <v>2429</v>
      </c>
      <c r="AE60" s="569">
        <f t="shared" ref="AE60:AE61" si="30">AC60-AD60</f>
        <v>5378.5</v>
      </c>
      <c r="AF60" s="66">
        <v>5</v>
      </c>
      <c r="AG60" s="66">
        <v>35</v>
      </c>
      <c r="AH60" s="463">
        <f>AE60-L60</f>
        <v>5378.5</v>
      </c>
      <c r="AI60" s="404"/>
      <c r="AJ60" s="405">
        <f>K60/J60</f>
        <v>1</v>
      </c>
      <c r="AK60" s="406" t="e">
        <f>[2]элэгдэл!K223</f>
        <v>#REF!</v>
      </c>
    </row>
    <row r="61" spans="1:37" ht="13.5" customHeight="1" x14ac:dyDescent="0.2">
      <c r="A61" s="173">
        <v>2</v>
      </c>
      <c r="B61" s="174"/>
      <c r="C61" s="174"/>
      <c r="D61" s="173"/>
      <c r="E61" s="173">
        <v>9070052</v>
      </c>
      <c r="F61" s="173">
        <v>1770001007</v>
      </c>
      <c r="G61" s="373" t="s">
        <v>406</v>
      </c>
      <c r="H61" s="410"/>
      <c r="I61" s="464">
        <v>41575</v>
      </c>
      <c r="J61" s="465">
        <v>2800</v>
      </c>
      <c r="K61" s="465">
        <v>1808.3</v>
      </c>
      <c r="L61" s="466">
        <f t="shared" si="29"/>
        <v>991.7</v>
      </c>
      <c r="M61" s="380" t="s">
        <v>452</v>
      </c>
      <c r="N61" s="467">
        <v>9</v>
      </c>
      <c r="O61" s="359">
        <v>1</v>
      </c>
      <c r="P61" s="468" t="s">
        <v>450</v>
      </c>
      <c r="Q61" s="469" t="s">
        <v>405</v>
      </c>
      <c r="R61" s="327" t="s">
        <v>358</v>
      </c>
      <c r="S61" s="470">
        <v>2240</v>
      </c>
      <c r="T61" s="471"/>
      <c r="U61" s="461">
        <v>6.94</v>
      </c>
      <c r="V61" s="331">
        <v>1</v>
      </c>
      <c r="W61" s="331">
        <v>1</v>
      </c>
      <c r="X61" s="331">
        <v>1</v>
      </c>
      <c r="Y61" s="331">
        <v>1</v>
      </c>
      <c r="Z61" s="331">
        <v>1</v>
      </c>
      <c r="AA61" s="272">
        <v>0.75</v>
      </c>
      <c r="AB61" s="269">
        <v>1</v>
      </c>
      <c r="AC61" s="551">
        <f>S61*U61*AA61</f>
        <v>11659.2</v>
      </c>
      <c r="AD61" s="551">
        <v>777.28</v>
      </c>
      <c r="AE61" s="564">
        <f t="shared" si="30"/>
        <v>10881.92</v>
      </c>
      <c r="AF61" s="269">
        <v>11</v>
      </c>
      <c r="AG61" s="269">
        <v>25</v>
      </c>
      <c r="AH61" s="463">
        <f>AE61-L61</f>
        <v>9890.2199999999993</v>
      </c>
      <c r="AI61" s="496"/>
      <c r="AJ61" s="505">
        <f>K61/J61</f>
        <v>0.64582142857142855</v>
      </c>
      <c r="AK61" s="506">
        <f>AJ61</f>
        <v>0.64582142857142855</v>
      </c>
    </row>
    <row r="62" spans="1:37" ht="13.5" customHeight="1" x14ac:dyDescent="0.2">
      <c r="A62" s="173"/>
      <c r="B62" s="615" t="s">
        <v>453</v>
      </c>
      <c r="C62" s="616"/>
      <c r="D62" s="267"/>
      <c r="E62" s="267"/>
      <c r="F62" s="267"/>
      <c r="G62" s="472" t="s">
        <v>94</v>
      </c>
      <c r="H62" s="334"/>
      <c r="I62" s="473"/>
      <c r="J62" s="350">
        <f>SUM(J60:J61)</f>
        <v>7998.4</v>
      </c>
      <c r="K62" s="350">
        <f>SUM(K60:K61)</f>
        <v>7006.7</v>
      </c>
      <c r="L62" s="350">
        <f>SUM(L60:L61)</f>
        <v>991.7</v>
      </c>
      <c r="M62" s="474"/>
      <c r="N62" s="475"/>
      <c r="O62" s="423"/>
      <c r="P62" s="473"/>
      <c r="Q62" s="473"/>
      <c r="R62" s="473"/>
      <c r="S62" s="473"/>
      <c r="T62" s="476"/>
      <c r="U62" s="477"/>
      <c r="V62" s="347"/>
      <c r="W62" s="347"/>
      <c r="X62" s="347"/>
      <c r="Y62" s="347"/>
      <c r="Z62" s="347"/>
      <c r="AA62" s="347"/>
      <c r="AB62" s="349"/>
      <c r="AC62" s="550">
        <f>SUM(AC60:AC61)</f>
        <v>19466.7</v>
      </c>
      <c r="AD62" s="550">
        <f>SUM(AD60:AD61)</f>
        <v>3206.2799999999997</v>
      </c>
      <c r="AE62" s="565">
        <v>16260420</v>
      </c>
      <c r="AF62" s="351"/>
      <c r="AG62" s="349"/>
      <c r="AH62" s="401">
        <f>SUM(AH60:AH61)</f>
        <v>15268.72</v>
      </c>
      <c r="AI62" s="498"/>
      <c r="AJ62" s="507"/>
      <c r="AK62" s="508"/>
    </row>
    <row r="63" spans="1:37" ht="24" customHeight="1" x14ac:dyDescent="0.2">
      <c r="A63" s="173">
        <v>1</v>
      </c>
      <c r="B63" s="617" t="s">
        <v>84</v>
      </c>
      <c r="C63" s="618"/>
      <c r="D63" s="173" t="s">
        <v>408</v>
      </c>
      <c r="E63" s="173">
        <v>9070079</v>
      </c>
      <c r="F63" s="173">
        <v>1770002007</v>
      </c>
      <c r="G63" s="373" t="s">
        <v>448</v>
      </c>
      <c r="H63" s="326"/>
      <c r="I63" s="327" t="s">
        <v>403</v>
      </c>
      <c r="J63" s="478">
        <v>1355560</v>
      </c>
      <c r="K63" s="575">
        <v>203333</v>
      </c>
      <c r="L63" s="574">
        <f t="shared" ref="L63:L64" si="31">J63-K63</f>
        <v>1152227</v>
      </c>
      <c r="M63" s="479" t="s">
        <v>82</v>
      </c>
      <c r="N63" s="480">
        <v>553</v>
      </c>
      <c r="O63" s="481">
        <v>10</v>
      </c>
      <c r="P63" s="482" t="s">
        <v>404</v>
      </c>
      <c r="Q63" s="483" t="s">
        <v>405</v>
      </c>
      <c r="R63" s="327" t="s">
        <v>358</v>
      </c>
      <c r="S63" s="267">
        <v>660</v>
      </c>
      <c r="T63" s="484" t="s">
        <v>80</v>
      </c>
      <c r="U63" s="485">
        <v>25.42</v>
      </c>
      <c r="V63" s="66">
        <v>660</v>
      </c>
      <c r="W63" s="66"/>
      <c r="X63" s="66"/>
      <c r="Y63" s="66">
        <v>0.75</v>
      </c>
      <c r="Z63" s="66"/>
      <c r="AA63" s="331"/>
      <c r="AB63" s="66"/>
      <c r="AC63" s="551">
        <f>S63*U63*Y63</f>
        <v>12582.900000000001</v>
      </c>
      <c r="AD63" s="551">
        <v>8388.6</v>
      </c>
      <c r="AE63" s="569">
        <f t="shared" ref="AE63:AE64" si="32">AC63-AD63</f>
        <v>4194.3000000000011</v>
      </c>
      <c r="AF63" s="332" t="e">
        <f>'[1]Т-үлд'!AE97</f>
        <v>#REF!</v>
      </c>
      <c r="AG63" s="66">
        <v>15</v>
      </c>
      <c r="AH63" s="275">
        <f>AE63-L63</f>
        <v>-1148032.7</v>
      </c>
      <c r="AI63" s="500"/>
      <c r="AJ63" s="405">
        <f>K63/J63</f>
        <v>0.14999926229750066</v>
      </c>
      <c r="AK63" s="259"/>
    </row>
    <row r="64" spans="1:37" ht="13.5" customHeight="1" x14ac:dyDescent="0.2">
      <c r="A64" s="173"/>
      <c r="B64" s="629"/>
      <c r="C64" s="630"/>
      <c r="D64" s="173"/>
      <c r="E64" s="173"/>
      <c r="F64" s="173"/>
      <c r="G64" s="373" t="s">
        <v>451</v>
      </c>
      <c r="H64" s="326"/>
      <c r="I64" s="327" t="s">
        <v>407</v>
      </c>
      <c r="J64" s="486">
        <v>5000</v>
      </c>
      <c r="K64" s="486">
        <v>500</v>
      </c>
      <c r="L64" s="487">
        <f t="shared" si="31"/>
        <v>4500</v>
      </c>
      <c r="M64" s="487"/>
      <c r="N64" s="488">
        <v>553</v>
      </c>
      <c r="O64" s="487">
        <v>10</v>
      </c>
      <c r="P64" s="482" t="s">
        <v>404</v>
      </c>
      <c r="Q64" s="483" t="s">
        <v>405</v>
      </c>
      <c r="R64" s="327" t="s">
        <v>358</v>
      </c>
      <c r="S64" s="488">
        <v>28</v>
      </c>
      <c r="T64" s="484" t="s">
        <v>80</v>
      </c>
      <c r="U64" s="485">
        <v>25.42</v>
      </c>
      <c r="V64" s="66">
        <v>28</v>
      </c>
      <c r="W64" s="330"/>
      <c r="X64" s="330"/>
      <c r="Y64" s="66">
        <v>0.75</v>
      </c>
      <c r="Z64" s="66"/>
      <c r="AA64" s="331"/>
      <c r="AB64" s="66"/>
      <c r="AC64" s="551">
        <f>S64*U64*Y64</f>
        <v>533.81999999999994</v>
      </c>
      <c r="AD64" s="551">
        <v>142.35</v>
      </c>
      <c r="AE64" s="569">
        <f t="shared" si="32"/>
        <v>391.46999999999991</v>
      </c>
      <c r="AF64" s="332" t="e">
        <f>'[1]Т-үлд'!AF97</f>
        <v>#REF!</v>
      </c>
      <c r="AG64" s="66">
        <v>15</v>
      </c>
      <c r="AH64" s="275">
        <f>AE64-L64</f>
        <v>-4108.53</v>
      </c>
      <c r="AI64" s="500"/>
      <c r="AJ64" s="405"/>
      <c r="AK64" s="259"/>
    </row>
    <row r="65" spans="1:37" ht="23.25" customHeight="1" x14ac:dyDescent="0.2">
      <c r="A65" s="173"/>
      <c r="B65" s="619" t="s">
        <v>454</v>
      </c>
      <c r="C65" s="620"/>
      <c r="D65" s="173" t="s">
        <v>408</v>
      </c>
      <c r="E65" s="173"/>
      <c r="F65" s="173"/>
      <c r="G65" s="489" t="s">
        <v>19</v>
      </c>
      <c r="H65" s="490"/>
      <c r="I65" s="491"/>
      <c r="J65" s="492">
        <f>SUM(J63:J64)</f>
        <v>1360560</v>
      </c>
      <c r="K65" s="492">
        <f t="shared" ref="K65:X65" si="33">SUM(K63:K64)</f>
        <v>203833</v>
      </c>
      <c r="L65" s="492">
        <f t="shared" si="33"/>
        <v>1156727</v>
      </c>
      <c r="M65" s="492">
        <f t="shared" si="33"/>
        <v>0</v>
      </c>
      <c r="N65" s="492">
        <f t="shared" si="33"/>
        <v>1106</v>
      </c>
      <c r="O65" s="492">
        <f t="shared" si="33"/>
        <v>20</v>
      </c>
      <c r="P65" s="492">
        <f t="shared" si="33"/>
        <v>0</v>
      </c>
      <c r="Q65" s="492">
        <f t="shared" si="33"/>
        <v>0</v>
      </c>
      <c r="R65" s="492">
        <f t="shared" si="33"/>
        <v>0</v>
      </c>
      <c r="S65" s="492">
        <f t="shared" si="33"/>
        <v>688</v>
      </c>
      <c r="T65" s="492">
        <f t="shared" si="33"/>
        <v>0</v>
      </c>
      <c r="U65" s="492">
        <f t="shared" si="33"/>
        <v>50.84</v>
      </c>
      <c r="V65" s="492">
        <f t="shared" si="33"/>
        <v>688</v>
      </c>
      <c r="W65" s="492">
        <f t="shared" si="33"/>
        <v>0</v>
      </c>
      <c r="X65" s="492">
        <f t="shared" si="33"/>
        <v>0</v>
      </c>
      <c r="Y65" s="492">
        <v>0</v>
      </c>
      <c r="Z65" s="492">
        <f t="shared" ref="Z65:AH65" si="34">SUM(Z63:Z64)</f>
        <v>0</v>
      </c>
      <c r="AA65" s="492">
        <f t="shared" si="34"/>
        <v>0</v>
      </c>
      <c r="AB65" s="492">
        <f t="shared" si="34"/>
        <v>0</v>
      </c>
      <c r="AC65" s="552">
        <f t="shared" si="34"/>
        <v>13116.720000000001</v>
      </c>
      <c r="AD65" s="552">
        <f t="shared" si="34"/>
        <v>8530.9500000000007</v>
      </c>
      <c r="AE65" s="552">
        <f>SUM(AE63:AE64)</f>
        <v>4585.7700000000013</v>
      </c>
      <c r="AF65" s="492" t="e">
        <f t="shared" si="34"/>
        <v>#REF!</v>
      </c>
      <c r="AG65" s="492">
        <f t="shared" si="34"/>
        <v>30</v>
      </c>
      <c r="AH65" s="492">
        <f t="shared" si="34"/>
        <v>-1152141.23</v>
      </c>
      <c r="AI65" s="501"/>
      <c r="AJ65" s="509"/>
      <c r="AK65" s="510"/>
    </row>
    <row r="66" spans="1:37" ht="10.5" customHeight="1" x14ac:dyDescent="0.2"/>
    <row r="67" spans="1:37" ht="10.5" customHeight="1" x14ac:dyDescent="0.2">
      <c r="B67" s="250" t="s">
        <v>113</v>
      </c>
    </row>
    <row r="68" spans="1:37" ht="10.5" customHeight="1" x14ac:dyDescent="0.2"/>
    <row r="69" spans="1:37" ht="10.5" customHeight="1" x14ac:dyDescent="0.2"/>
    <row r="70" spans="1:37" ht="10.5" customHeight="1" x14ac:dyDescent="0.2">
      <c r="A70" s="173">
        <v>1</v>
      </c>
      <c r="B70" s="174"/>
      <c r="C70" s="174"/>
      <c r="D70" s="173" t="s">
        <v>351</v>
      </c>
      <c r="E70" s="173">
        <v>9070079</v>
      </c>
      <c r="F70" s="173">
        <v>1770002007</v>
      </c>
      <c r="G70" s="174" t="s">
        <v>542</v>
      </c>
      <c r="H70" s="173"/>
      <c r="I70" s="173">
        <v>2014</v>
      </c>
      <c r="J70" s="173">
        <v>18000000</v>
      </c>
      <c r="K70" s="173">
        <v>3900000</v>
      </c>
      <c r="L70" s="173">
        <f>J70-K70</f>
        <v>14100000</v>
      </c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3"/>
      <c r="AD70" s="13"/>
      <c r="AE70" s="13">
        <v>18000000</v>
      </c>
      <c r="AF70" s="173"/>
      <c r="AG70" s="173"/>
      <c r="AH70" s="13"/>
      <c r="AI70" s="173"/>
      <c r="AJ70" s="173"/>
      <c r="AK70" s="173"/>
    </row>
    <row r="71" spans="1:37" ht="10.5" customHeight="1" x14ac:dyDescent="0.2">
      <c r="A71" s="173">
        <v>2</v>
      </c>
      <c r="B71" s="174"/>
      <c r="C71" s="174"/>
      <c r="D71" s="173" t="s">
        <v>351</v>
      </c>
      <c r="E71" s="173">
        <v>9070079</v>
      </c>
      <c r="F71" s="173">
        <v>1770002007</v>
      </c>
      <c r="G71" s="174" t="s">
        <v>542</v>
      </c>
      <c r="H71" s="173"/>
      <c r="I71" s="173">
        <v>2011</v>
      </c>
      <c r="J71" s="173">
        <v>9100000</v>
      </c>
      <c r="K71" s="173">
        <v>1023750</v>
      </c>
      <c r="L71" s="173">
        <f t="shared" ref="L71:L79" si="35">J71-K71</f>
        <v>8076250</v>
      </c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3"/>
      <c r="AD71" s="13"/>
      <c r="AE71" s="13">
        <v>9100000</v>
      </c>
      <c r="AF71" s="173"/>
      <c r="AG71" s="173"/>
      <c r="AH71" s="13"/>
      <c r="AI71" s="173"/>
      <c r="AJ71" s="173"/>
      <c r="AK71" s="173"/>
    </row>
    <row r="72" spans="1:37" ht="10.5" customHeight="1" x14ac:dyDescent="0.2">
      <c r="A72" s="173">
        <v>3</v>
      </c>
      <c r="B72" s="174"/>
      <c r="C72" s="174"/>
      <c r="D72" s="173" t="s">
        <v>351</v>
      </c>
      <c r="E72" s="173">
        <v>9070079</v>
      </c>
      <c r="F72" s="173">
        <v>1770002007</v>
      </c>
      <c r="G72" s="174" t="s">
        <v>542</v>
      </c>
      <c r="H72" s="173"/>
      <c r="I72" s="173">
        <v>2014</v>
      </c>
      <c r="J72" s="173">
        <v>20000000</v>
      </c>
      <c r="K72" s="173">
        <v>4333333</v>
      </c>
      <c r="L72" s="173">
        <f t="shared" si="35"/>
        <v>15666667</v>
      </c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3"/>
      <c r="AD72" s="13"/>
      <c r="AE72" s="13">
        <v>20000000</v>
      </c>
      <c r="AF72" s="173"/>
      <c r="AG72" s="173"/>
      <c r="AH72" s="13"/>
      <c r="AI72" s="173"/>
      <c r="AJ72" s="173"/>
      <c r="AK72" s="173"/>
    </row>
    <row r="73" spans="1:37" ht="10.5" customHeight="1" x14ac:dyDescent="0.2">
      <c r="A73" s="173">
        <v>4</v>
      </c>
      <c r="B73" s="174"/>
      <c r="C73" s="174"/>
      <c r="D73" s="173" t="s">
        <v>351</v>
      </c>
      <c r="E73" s="173">
        <v>9070079</v>
      </c>
      <c r="F73" s="173">
        <v>1770002007</v>
      </c>
      <c r="G73" s="174" t="s">
        <v>543</v>
      </c>
      <c r="H73" s="173"/>
      <c r="I73" s="173">
        <v>2012</v>
      </c>
      <c r="J73" s="173">
        <v>16486164</v>
      </c>
      <c r="K73" s="173">
        <v>5358003</v>
      </c>
      <c r="L73" s="173">
        <f t="shared" si="35"/>
        <v>11128161</v>
      </c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3"/>
      <c r="AD73" s="13"/>
      <c r="AE73" s="13">
        <v>16486164</v>
      </c>
      <c r="AF73" s="173"/>
      <c r="AG73" s="173"/>
      <c r="AH73" s="13"/>
      <c r="AI73" s="173"/>
      <c r="AJ73" s="173"/>
      <c r="AK73" s="173"/>
    </row>
    <row r="74" spans="1:37" ht="10.5" customHeight="1" x14ac:dyDescent="0.2">
      <c r="A74" s="173">
        <v>5</v>
      </c>
      <c r="B74" s="174"/>
      <c r="C74" s="174"/>
      <c r="D74" s="173" t="s">
        <v>351</v>
      </c>
      <c r="E74" s="173">
        <v>9070079</v>
      </c>
      <c r="F74" s="173">
        <v>1770002007</v>
      </c>
      <c r="G74" s="174" t="s">
        <v>544</v>
      </c>
      <c r="H74" s="173"/>
      <c r="I74" s="173">
        <v>2012</v>
      </c>
      <c r="J74" s="173">
        <v>3637500</v>
      </c>
      <c r="K74" s="173">
        <v>409218</v>
      </c>
      <c r="L74" s="173">
        <f t="shared" si="35"/>
        <v>3228282</v>
      </c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3"/>
      <c r="AD74" s="13"/>
      <c r="AE74" s="13">
        <v>3637500</v>
      </c>
      <c r="AF74" s="173"/>
      <c r="AG74" s="173"/>
      <c r="AH74" s="13"/>
      <c r="AI74" s="173"/>
      <c r="AJ74" s="173"/>
      <c r="AK74" s="173"/>
    </row>
    <row r="75" spans="1:37" ht="10.5" customHeight="1" x14ac:dyDescent="0.2">
      <c r="A75" s="173">
        <v>6</v>
      </c>
      <c r="B75" s="174"/>
      <c r="C75" s="174"/>
      <c r="D75" s="173" t="s">
        <v>351</v>
      </c>
      <c r="E75" s="173">
        <v>9070079</v>
      </c>
      <c r="F75" s="173">
        <v>1770002007</v>
      </c>
      <c r="G75" s="174" t="s">
        <v>545</v>
      </c>
      <c r="H75" s="173"/>
      <c r="I75" s="173">
        <v>2009</v>
      </c>
      <c r="J75" s="173">
        <v>2943750</v>
      </c>
      <c r="K75" s="173">
        <v>662343</v>
      </c>
      <c r="L75" s="173">
        <f t="shared" si="35"/>
        <v>2281407</v>
      </c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3"/>
      <c r="AD75" s="13"/>
      <c r="AE75" s="13">
        <v>2943750</v>
      </c>
      <c r="AF75" s="173"/>
      <c r="AG75" s="173"/>
      <c r="AH75" s="13"/>
      <c r="AI75" s="173"/>
      <c r="AJ75" s="173"/>
      <c r="AK75" s="173"/>
    </row>
    <row r="76" spans="1:37" ht="10.5" customHeight="1" x14ac:dyDescent="0.2">
      <c r="A76" s="173">
        <v>7</v>
      </c>
      <c r="B76" s="174"/>
      <c r="C76" s="174"/>
      <c r="D76" s="173" t="s">
        <v>351</v>
      </c>
      <c r="E76" s="173">
        <v>9070079</v>
      </c>
      <c r="F76" s="173">
        <v>1770002007</v>
      </c>
      <c r="G76" s="174" t="s">
        <v>546</v>
      </c>
      <c r="H76" s="173"/>
      <c r="I76" s="173">
        <v>2009</v>
      </c>
      <c r="J76" s="173">
        <v>2943750</v>
      </c>
      <c r="K76" s="173">
        <v>662343</v>
      </c>
      <c r="L76" s="173">
        <f t="shared" si="35"/>
        <v>2281407</v>
      </c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3"/>
      <c r="AD76" s="13"/>
      <c r="AE76" s="13">
        <v>2943750</v>
      </c>
      <c r="AF76" s="173"/>
      <c r="AG76" s="173"/>
      <c r="AH76" s="13"/>
      <c r="AI76" s="173"/>
      <c r="AJ76" s="173"/>
      <c r="AK76" s="173"/>
    </row>
    <row r="77" spans="1:37" ht="10.5" customHeight="1" x14ac:dyDescent="0.2">
      <c r="A77" s="173"/>
      <c r="B77" s="174"/>
      <c r="C77" s="174"/>
      <c r="D77" s="173" t="s">
        <v>351</v>
      </c>
      <c r="E77" s="173">
        <v>9070079</v>
      </c>
      <c r="F77" s="173">
        <v>1770002007</v>
      </c>
      <c r="G77" s="174" t="s">
        <v>558</v>
      </c>
      <c r="H77" s="173"/>
      <c r="I77" s="173"/>
      <c r="J77" s="173">
        <v>13000000</v>
      </c>
      <c r="K77" s="173"/>
      <c r="L77" s="173">
        <f t="shared" si="35"/>
        <v>13000000</v>
      </c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3"/>
      <c r="AD77" s="13"/>
      <c r="AE77" s="13">
        <v>13000000</v>
      </c>
      <c r="AF77" s="173"/>
      <c r="AG77" s="173"/>
      <c r="AH77" s="13"/>
      <c r="AI77" s="173"/>
      <c r="AJ77" s="173"/>
      <c r="AK77" s="173"/>
    </row>
    <row r="78" spans="1:37" ht="10.5" customHeight="1" x14ac:dyDescent="0.2">
      <c r="A78" s="173"/>
      <c r="B78" s="174"/>
      <c r="C78" s="174"/>
      <c r="D78" s="173" t="s">
        <v>351</v>
      </c>
      <c r="E78" s="173">
        <v>9070079</v>
      </c>
      <c r="F78" s="173">
        <v>1770002007</v>
      </c>
      <c r="G78" s="174" t="s">
        <v>559</v>
      </c>
      <c r="H78" s="173"/>
      <c r="I78" s="173"/>
      <c r="J78" s="173">
        <v>8000000</v>
      </c>
      <c r="K78" s="173"/>
      <c r="L78" s="173">
        <f t="shared" si="35"/>
        <v>8000000</v>
      </c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3"/>
      <c r="AD78" s="13"/>
      <c r="AE78" s="13">
        <v>8000000</v>
      </c>
      <c r="AF78" s="173"/>
      <c r="AG78" s="173"/>
      <c r="AH78" s="13"/>
      <c r="AI78" s="173"/>
      <c r="AJ78" s="173"/>
      <c r="AK78" s="173"/>
    </row>
    <row r="79" spans="1:37" ht="10.5" customHeight="1" x14ac:dyDescent="0.2">
      <c r="A79" s="173"/>
      <c r="B79" s="174"/>
      <c r="C79" s="174"/>
      <c r="D79" s="173" t="s">
        <v>351</v>
      </c>
      <c r="E79" s="173">
        <v>9070079</v>
      </c>
      <c r="F79" s="173">
        <v>1770002007</v>
      </c>
      <c r="G79" s="174" t="s">
        <v>290</v>
      </c>
      <c r="H79" s="173"/>
      <c r="I79" s="173"/>
      <c r="J79" s="173">
        <v>6000000</v>
      </c>
      <c r="K79" s="173">
        <v>430555.59</v>
      </c>
      <c r="L79" s="173">
        <f t="shared" si="35"/>
        <v>5569444.4100000001</v>
      </c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3"/>
      <c r="AD79" s="13"/>
      <c r="AE79" s="570">
        <v>5569263.4100000001</v>
      </c>
      <c r="AF79" s="173"/>
      <c r="AG79" s="173"/>
      <c r="AH79" s="13"/>
      <c r="AI79" s="173"/>
      <c r="AJ79" s="173"/>
      <c r="AK79" s="173"/>
    </row>
    <row r="80" spans="1:37" ht="10.5" customHeight="1" x14ac:dyDescent="0.2">
      <c r="A80" s="173"/>
      <c r="B80" s="174"/>
      <c r="C80" s="174"/>
      <c r="D80" s="173"/>
      <c r="E80" s="173"/>
      <c r="F80" s="173"/>
      <c r="G80" s="175" t="s">
        <v>547</v>
      </c>
      <c r="H80" s="176"/>
      <c r="I80" s="176"/>
      <c r="J80" s="176">
        <f>SUM(J70:J79)</f>
        <v>100111164</v>
      </c>
      <c r="K80" s="176">
        <f>SUM(K70:K76)</f>
        <v>16348990</v>
      </c>
      <c r="L80" s="176">
        <f>SUM(L70:L76)</f>
        <v>56762174</v>
      </c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3">
        <f>SUM(AC70:AC79)</f>
        <v>0</v>
      </c>
      <c r="AD80" s="13">
        <f t="shared" ref="AD80" si="36">SUM(AD70:AD79)</f>
        <v>0</v>
      </c>
      <c r="AE80" s="571">
        <f>SUM(AE70:AE79)</f>
        <v>99680427.409999996</v>
      </c>
      <c r="AF80" s="173"/>
      <c r="AG80" s="173"/>
      <c r="AH80" s="13"/>
      <c r="AI80" s="173"/>
      <c r="AJ80" s="173"/>
      <c r="AK80" s="173"/>
    </row>
    <row r="81" spans="1:37" ht="10.5" customHeight="1" x14ac:dyDescent="0.2">
      <c r="A81" s="173"/>
      <c r="B81" s="174"/>
      <c r="C81" s="174"/>
      <c r="D81" s="173"/>
      <c r="E81" s="173"/>
      <c r="F81" s="173"/>
      <c r="G81" s="175" t="s">
        <v>562</v>
      </c>
      <c r="H81" s="173"/>
      <c r="I81" s="173"/>
      <c r="J81" s="553">
        <f>J80+J33</f>
        <v>238195149.09</v>
      </c>
      <c r="K81" s="553">
        <f t="shared" ref="K81:L81" si="37">K80+K33</f>
        <v>75945509.060000002</v>
      </c>
      <c r="L81" s="553">
        <f t="shared" si="37"/>
        <v>135249640.03</v>
      </c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554">
        <f>AC80+AC33+AC62</f>
        <v>603566.35459999985</v>
      </c>
      <c r="AD81" s="554">
        <f t="shared" ref="AD81" si="38">AD80+AD33+AD62</f>
        <v>247264.98370283499</v>
      </c>
      <c r="AE81" s="572">
        <f>AE80+AE33+AE62</f>
        <v>455981798.40999997</v>
      </c>
      <c r="AF81" s="173"/>
      <c r="AG81" s="173"/>
      <c r="AH81" s="13"/>
      <c r="AI81" s="173"/>
      <c r="AJ81" s="173"/>
      <c r="AK81" s="173"/>
    </row>
    <row r="82" spans="1:37" ht="10.5" customHeight="1" x14ac:dyDescent="0.2">
      <c r="A82" s="173"/>
      <c r="B82" s="174"/>
      <c r="C82" s="174"/>
      <c r="D82" s="173" t="s">
        <v>408</v>
      </c>
      <c r="E82" s="173">
        <v>9070052</v>
      </c>
      <c r="F82" s="173">
        <v>1770001007</v>
      </c>
      <c r="G82" s="174" t="s">
        <v>561</v>
      </c>
      <c r="H82" s="173"/>
      <c r="I82" s="555">
        <v>41129</v>
      </c>
      <c r="J82" s="173">
        <v>50254800</v>
      </c>
      <c r="K82" s="173">
        <v>32246800</v>
      </c>
      <c r="L82" s="173">
        <f>J82-K82</f>
        <v>18008000</v>
      </c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556">
        <v>18008000</v>
      </c>
      <c r="AD82" s="13"/>
      <c r="AE82" s="556">
        <f>AC82</f>
        <v>18008000</v>
      </c>
      <c r="AF82" s="173"/>
      <c r="AG82" s="173"/>
      <c r="AH82" s="13"/>
      <c r="AI82" s="173"/>
      <c r="AJ82" s="173"/>
      <c r="AK82" s="173"/>
    </row>
    <row r="83" spans="1:37" ht="10.5" customHeight="1" x14ac:dyDescent="0.2">
      <c r="A83" s="173"/>
      <c r="B83" s="174"/>
      <c r="C83" s="174"/>
      <c r="D83" s="176" t="s">
        <v>408</v>
      </c>
      <c r="E83" s="176"/>
      <c r="F83" s="176"/>
      <c r="G83" s="175" t="s">
        <v>547</v>
      </c>
      <c r="H83" s="173"/>
      <c r="I83" s="173"/>
      <c r="J83" s="173">
        <f>SUM(J82)</f>
        <v>50254800</v>
      </c>
      <c r="K83" s="173">
        <f>SUM(K82)</f>
        <v>32246800</v>
      </c>
      <c r="L83" s="173">
        <f>SUM(L82)</f>
        <v>18008000</v>
      </c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556">
        <v>18008000</v>
      </c>
      <c r="AD83" s="13"/>
      <c r="AE83" s="556">
        <f>AC83</f>
        <v>18008000</v>
      </c>
      <c r="AF83" s="176"/>
      <c r="AG83" s="173"/>
      <c r="AH83" s="13"/>
      <c r="AI83" s="173"/>
      <c r="AJ83" s="173"/>
      <c r="AK83" s="173"/>
    </row>
    <row r="84" spans="1:37" ht="10.5" customHeight="1" x14ac:dyDescent="0.2">
      <c r="A84" s="173"/>
      <c r="B84" s="174"/>
      <c r="C84" s="174"/>
      <c r="D84" s="176" t="s">
        <v>408</v>
      </c>
      <c r="E84" s="173"/>
      <c r="F84" s="173"/>
      <c r="G84" s="175" t="s">
        <v>579</v>
      </c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548"/>
      <c r="AD84" s="548"/>
      <c r="AE84" s="576">
        <v>411521050</v>
      </c>
      <c r="AF84" s="173"/>
      <c r="AG84" s="173"/>
      <c r="AH84" s="13"/>
      <c r="AI84" s="173"/>
      <c r="AJ84" s="173"/>
      <c r="AK84" s="173"/>
    </row>
    <row r="85" spans="1:37" ht="10.5" customHeight="1" x14ac:dyDescent="0.2">
      <c r="A85" s="173"/>
      <c r="B85" s="174"/>
      <c r="C85" s="174"/>
      <c r="D85" s="173" t="s">
        <v>446</v>
      </c>
      <c r="E85" s="173">
        <v>9070087</v>
      </c>
      <c r="F85" s="173">
        <v>1770001131</v>
      </c>
      <c r="G85" s="174" t="s">
        <v>563</v>
      </c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548"/>
      <c r="AD85" s="548"/>
      <c r="AE85" s="13">
        <v>16430400</v>
      </c>
      <c r="AF85" s="173"/>
      <c r="AG85" s="173"/>
      <c r="AH85" s="13"/>
      <c r="AI85" s="173"/>
      <c r="AJ85" s="173"/>
      <c r="AK85" s="173"/>
    </row>
    <row r="86" spans="1:37" ht="10.5" customHeight="1" x14ac:dyDescent="0.2">
      <c r="A86" s="173"/>
      <c r="B86" s="174"/>
      <c r="C86" s="174"/>
      <c r="D86" s="173" t="s">
        <v>446</v>
      </c>
      <c r="E86" s="173">
        <v>9070087</v>
      </c>
      <c r="F86" s="173">
        <v>1770001131</v>
      </c>
      <c r="G86" s="174" t="s">
        <v>443</v>
      </c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548"/>
      <c r="AD86" s="548"/>
      <c r="AE86" s="13">
        <v>11410000</v>
      </c>
      <c r="AF86" s="173"/>
      <c r="AG86" s="173"/>
      <c r="AH86" s="13"/>
      <c r="AI86" s="173"/>
      <c r="AJ86" s="173"/>
      <c r="AK86" s="173"/>
    </row>
    <row r="87" spans="1:37" ht="10.5" customHeight="1" x14ac:dyDescent="0.2">
      <c r="A87" s="173"/>
      <c r="B87" s="174"/>
      <c r="C87" s="174"/>
      <c r="D87" s="173" t="s">
        <v>446</v>
      </c>
      <c r="E87" s="173">
        <v>9070087</v>
      </c>
      <c r="F87" s="173">
        <v>1770001131</v>
      </c>
      <c r="G87" s="174" t="s">
        <v>564</v>
      </c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548"/>
      <c r="AD87" s="548"/>
      <c r="AE87" s="13">
        <v>3651200</v>
      </c>
      <c r="AF87" s="173"/>
      <c r="AG87" s="173"/>
      <c r="AH87" s="13"/>
      <c r="AI87" s="173"/>
      <c r="AJ87" s="173"/>
      <c r="AK87" s="173"/>
    </row>
    <row r="88" spans="1:37" ht="10.5" customHeight="1" x14ac:dyDescent="0.2">
      <c r="A88" s="173"/>
      <c r="B88" s="174"/>
      <c r="C88" s="174"/>
      <c r="D88" s="173" t="s">
        <v>446</v>
      </c>
      <c r="E88" s="173">
        <v>9070087</v>
      </c>
      <c r="F88" s="173">
        <v>1770001131</v>
      </c>
      <c r="G88" s="174" t="s">
        <v>565</v>
      </c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548"/>
      <c r="AD88" s="548"/>
      <c r="AE88" s="13">
        <v>9128000</v>
      </c>
      <c r="AF88" s="173"/>
      <c r="AG88" s="173"/>
      <c r="AH88" s="13"/>
      <c r="AI88" s="173"/>
      <c r="AJ88" s="173"/>
      <c r="AK88" s="173"/>
    </row>
    <row r="89" spans="1:37" ht="10.5" customHeight="1" x14ac:dyDescent="0.2">
      <c r="A89" s="173"/>
      <c r="B89" s="174"/>
      <c r="C89" s="174"/>
      <c r="D89" s="173" t="s">
        <v>446</v>
      </c>
      <c r="E89" s="173">
        <v>9070087</v>
      </c>
      <c r="F89" s="173">
        <v>1770001131</v>
      </c>
      <c r="G89" s="174" t="s">
        <v>566</v>
      </c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548"/>
      <c r="AD89" s="548"/>
      <c r="AE89" s="13">
        <v>20538000</v>
      </c>
      <c r="AF89" s="173"/>
      <c r="AG89" s="173"/>
      <c r="AH89" s="13"/>
      <c r="AI89" s="173"/>
      <c r="AJ89" s="173"/>
      <c r="AK89" s="173"/>
    </row>
    <row r="90" spans="1:37" ht="10.5" customHeight="1" x14ac:dyDescent="0.2">
      <c r="A90" s="173"/>
      <c r="B90" s="174"/>
      <c r="C90" s="174"/>
      <c r="D90" s="173" t="s">
        <v>446</v>
      </c>
      <c r="E90" s="173">
        <v>9070087</v>
      </c>
      <c r="F90" s="173">
        <v>1770001131</v>
      </c>
      <c r="G90" s="174" t="s">
        <v>567</v>
      </c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548"/>
      <c r="AD90" s="548"/>
      <c r="AE90" s="13">
        <v>11410000</v>
      </c>
      <c r="AF90" s="173"/>
      <c r="AG90" s="173"/>
      <c r="AH90" s="13"/>
      <c r="AI90" s="173"/>
      <c r="AJ90" s="173"/>
      <c r="AK90" s="173"/>
    </row>
    <row r="91" spans="1:37" ht="10.5" customHeight="1" x14ac:dyDescent="0.2">
      <c r="A91" s="173"/>
      <c r="B91" s="174"/>
      <c r="C91" s="174"/>
      <c r="D91" s="173" t="s">
        <v>446</v>
      </c>
      <c r="E91" s="173">
        <v>9070087</v>
      </c>
      <c r="F91" s="173">
        <v>1770001131</v>
      </c>
      <c r="G91" s="174" t="s">
        <v>568</v>
      </c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548"/>
      <c r="AD91" s="548"/>
      <c r="AE91" s="13">
        <v>41304200</v>
      </c>
      <c r="AF91" s="173"/>
      <c r="AG91" s="173"/>
      <c r="AH91" s="13"/>
      <c r="AI91" s="173"/>
      <c r="AJ91" s="173"/>
      <c r="AK91" s="173"/>
    </row>
    <row r="92" spans="1:37" ht="10.5" customHeight="1" x14ac:dyDescent="0.2">
      <c r="A92" s="173"/>
      <c r="B92" s="174"/>
      <c r="C92" s="174"/>
      <c r="D92" s="173" t="s">
        <v>446</v>
      </c>
      <c r="E92" s="173">
        <v>9070087</v>
      </c>
      <c r="F92" s="173">
        <v>1770001131</v>
      </c>
      <c r="G92" s="174" t="s">
        <v>569</v>
      </c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548"/>
      <c r="AD92" s="548"/>
      <c r="AE92" s="13">
        <v>41532400</v>
      </c>
      <c r="AF92" s="173"/>
      <c r="AG92" s="173"/>
      <c r="AH92" s="13"/>
      <c r="AI92" s="173"/>
      <c r="AJ92" s="173"/>
      <c r="AK92" s="173"/>
    </row>
    <row r="93" spans="1:37" ht="10.5" customHeight="1" x14ac:dyDescent="0.2">
      <c r="A93" s="173"/>
      <c r="B93" s="174"/>
      <c r="C93" s="174"/>
      <c r="D93" s="173" t="s">
        <v>446</v>
      </c>
      <c r="E93" s="173">
        <v>9070087</v>
      </c>
      <c r="F93" s="173">
        <v>1770001131</v>
      </c>
      <c r="G93" s="174" t="s">
        <v>570</v>
      </c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548"/>
      <c r="AD93" s="548"/>
      <c r="AE93" s="13">
        <v>15106800</v>
      </c>
      <c r="AF93" s="173"/>
      <c r="AG93" s="173"/>
      <c r="AH93" s="13"/>
      <c r="AI93" s="173"/>
      <c r="AJ93" s="173"/>
      <c r="AK93" s="173"/>
    </row>
    <row r="94" spans="1:37" ht="10.5" customHeight="1" x14ac:dyDescent="0.2">
      <c r="A94" s="173"/>
      <c r="B94" s="174"/>
      <c r="C94" s="174"/>
      <c r="D94" s="173" t="s">
        <v>446</v>
      </c>
      <c r="E94" s="173">
        <v>9070087</v>
      </c>
      <c r="F94" s="173">
        <v>1770001131</v>
      </c>
      <c r="G94" s="174" t="s">
        <v>571</v>
      </c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548"/>
      <c r="AD94" s="548"/>
      <c r="AE94" s="13">
        <v>16430400</v>
      </c>
      <c r="AF94" s="173"/>
      <c r="AG94" s="173"/>
      <c r="AH94" s="13"/>
      <c r="AI94" s="173"/>
      <c r="AJ94" s="173"/>
      <c r="AK94" s="173"/>
    </row>
    <row r="95" spans="1:37" ht="10.5" customHeight="1" x14ac:dyDescent="0.2">
      <c r="A95" s="173"/>
      <c r="B95" s="174"/>
      <c r="C95" s="174"/>
      <c r="D95" s="173" t="s">
        <v>446</v>
      </c>
      <c r="E95" s="173">
        <v>9070087</v>
      </c>
      <c r="F95" s="173">
        <v>1770001131</v>
      </c>
      <c r="G95" s="174" t="s">
        <v>572</v>
      </c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548"/>
      <c r="AD95" s="548"/>
      <c r="AE95" s="13">
        <v>331400</v>
      </c>
      <c r="AF95" s="173"/>
      <c r="AG95" s="173"/>
      <c r="AH95" s="13"/>
      <c r="AI95" s="173"/>
      <c r="AJ95" s="173"/>
      <c r="AK95" s="173"/>
    </row>
    <row r="96" spans="1:37" ht="10.5" customHeight="1" x14ac:dyDescent="0.2">
      <c r="A96" s="173"/>
      <c r="B96" s="174"/>
      <c r="C96" s="174"/>
      <c r="D96" s="173" t="s">
        <v>446</v>
      </c>
      <c r="E96" s="173">
        <v>9070087</v>
      </c>
      <c r="F96" s="173">
        <v>1770001131</v>
      </c>
      <c r="G96" s="174" t="s">
        <v>573</v>
      </c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548"/>
      <c r="AD96" s="548"/>
      <c r="AE96" s="13">
        <v>2000000</v>
      </c>
      <c r="AF96" s="173"/>
      <c r="AG96" s="173"/>
      <c r="AH96" s="13"/>
      <c r="AI96" s="173"/>
      <c r="AJ96" s="173"/>
      <c r="AK96" s="173"/>
    </row>
    <row r="97" spans="1:37" ht="10.5" customHeight="1" x14ac:dyDescent="0.2">
      <c r="A97" s="173"/>
      <c r="B97" s="174"/>
      <c r="C97" s="174"/>
      <c r="D97" s="173" t="s">
        <v>446</v>
      </c>
      <c r="E97" s="173">
        <v>9070087</v>
      </c>
      <c r="F97" s="173">
        <v>1770001131</v>
      </c>
      <c r="G97" s="174" t="s">
        <v>574</v>
      </c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548"/>
      <c r="AD97" s="548"/>
      <c r="AE97" s="13">
        <v>1428889258</v>
      </c>
      <c r="AF97" s="173"/>
      <c r="AG97" s="173"/>
      <c r="AH97" s="13"/>
      <c r="AI97" s="173"/>
      <c r="AJ97" s="173"/>
      <c r="AK97" s="173"/>
    </row>
    <row r="98" spans="1:37" s="3" customFormat="1" ht="10.5" customHeight="1" x14ac:dyDescent="0.2">
      <c r="A98" s="176"/>
      <c r="B98" s="175"/>
      <c r="C98" s="175"/>
      <c r="D98" s="176"/>
      <c r="E98" s="176"/>
      <c r="F98" s="176"/>
      <c r="G98" s="175" t="s">
        <v>575</v>
      </c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577"/>
      <c r="AD98" s="577"/>
      <c r="AE98" s="578">
        <f>SUM(AE85:AE97)</f>
        <v>1618162058</v>
      </c>
      <c r="AF98" s="176"/>
      <c r="AG98" s="176"/>
      <c r="AH98" s="578"/>
      <c r="AI98" s="176"/>
      <c r="AJ98" s="176"/>
      <c r="AK98" s="176"/>
    </row>
    <row r="99" spans="1:37" s="3" customFormat="1" ht="10.5" customHeight="1" x14ac:dyDescent="0.2">
      <c r="A99" s="176"/>
      <c r="B99" s="175"/>
      <c r="C99" s="175"/>
      <c r="D99" s="176"/>
      <c r="E99" s="176"/>
      <c r="F99" s="176"/>
      <c r="G99" s="175" t="s">
        <v>580</v>
      </c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577"/>
      <c r="AD99" s="577"/>
      <c r="AE99" s="578">
        <v>1832409618</v>
      </c>
      <c r="AF99" s="176"/>
      <c r="AG99" s="176"/>
      <c r="AH99" s="578"/>
      <c r="AI99" s="176"/>
      <c r="AJ99" s="176"/>
      <c r="AK99" s="176"/>
    </row>
    <row r="100" spans="1:37" ht="10.5" customHeight="1" x14ac:dyDescent="0.2">
      <c r="A100" s="173"/>
      <c r="B100" s="174"/>
      <c r="C100" s="174"/>
      <c r="D100" s="173" t="s">
        <v>486</v>
      </c>
      <c r="E100" s="173">
        <v>9070109</v>
      </c>
      <c r="F100" s="173">
        <v>1770001043</v>
      </c>
      <c r="G100" s="174" t="s">
        <v>576</v>
      </c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548"/>
      <c r="AD100" s="548"/>
      <c r="AE100" s="13">
        <v>6389600</v>
      </c>
      <c r="AF100" s="173"/>
      <c r="AG100" s="173"/>
      <c r="AH100" s="13"/>
      <c r="AI100" s="173"/>
      <c r="AJ100" s="173"/>
      <c r="AK100" s="173"/>
    </row>
    <row r="101" spans="1:37" ht="10.5" customHeight="1" x14ac:dyDescent="0.2">
      <c r="A101" s="173"/>
      <c r="B101" s="174"/>
      <c r="C101" s="174"/>
      <c r="D101" s="173" t="s">
        <v>486</v>
      </c>
      <c r="E101" s="173">
        <v>9070109</v>
      </c>
      <c r="F101" s="173">
        <v>1770001043</v>
      </c>
      <c r="G101" s="174" t="s">
        <v>577</v>
      </c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548"/>
      <c r="AD101" s="548"/>
      <c r="AE101" s="13">
        <v>6389600</v>
      </c>
      <c r="AF101" s="173"/>
      <c r="AG101" s="173"/>
      <c r="AH101" s="13"/>
      <c r="AI101" s="173"/>
      <c r="AJ101" s="173"/>
      <c r="AK101" s="173"/>
    </row>
    <row r="102" spans="1:37" ht="10.5" customHeight="1" x14ac:dyDescent="0.2">
      <c r="A102" s="173"/>
      <c r="B102" s="174"/>
      <c r="C102" s="174"/>
      <c r="D102" s="173" t="s">
        <v>486</v>
      </c>
      <c r="E102" s="173">
        <v>9070109</v>
      </c>
      <c r="F102" s="173">
        <v>1770001043</v>
      </c>
      <c r="G102" s="174" t="s">
        <v>360</v>
      </c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548"/>
      <c r="AD102" s="548"/>
      <c r="AE102" s="13">
        <v>3423000</v>
      </c>
      <c r="AF102" s="173"/>
      <c r="AG102" s="173"/>
      <c r="AH102" s="13"/>
      <c r="AI102" s="173"/>
      <c r="AJ102" s="173"/>
      <c r="AK102" s="173"/>
    </row>
    <row r="103" spans="1:37" s="3" customFormat="1" ht="10.5" customHeight="1" x14ac:dyDescent="0.2">
      <c r="A103" s="176"/>
      <c r="B103" s="175"/>
      <c r="C103" s="175"/>
      <c r="D103" s="176"/>
      <c r="E103" s="176"/>
      <c r="F103" s="176"/>
      <c r="G103" s="175" t="s">
        <v>578</v>
      </c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577"/>
      <c r="AD103" s="577"/>
      <c r="AE103" s="578">
        <f>SUM(AE100:AE102)</f>
        <v>16202200</v>
      </c>
      <c r="AF103" s="176"/>
      <c r="AG103" s="176"/>
      <c r="AH103" s="578"/>
      <c r="AI103" s="176"/>
      <c r="AJ103" s="176"/>
      <c r="AK103" s="176"/>
    </row>
    <row r="104" spans="1:37" s="3" customFormat="1" ht="10.5" customHeight="1" x14ac:dyDescent="0.2">
      <c r="A104" s="176"/>
      <c r="B104" s="175"/>
      <c r="C104" s="175"/>
      <c r="D104" s="176"/>
      <c r="E104" s="176"/>
      <c r="F104" s="176"/>
      <c r="G104" s="175" t="s">
        <v>581</v>
      </c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577"/>
      <c r="AD104" s="577"/>
      <c r="AE104" s="578">
        <v>29724300</v>
      </c>
      <c r="AF104" s="176"/>
      <c r="AG104" s="176"/>
      <c r="AH104" s="578"/>
      <c r="AI104" s="176"/>
      <c r="AJ104" s="176"/>
      <c r="AK104" s="176"/>
    </row>
    <row r="105" spans="1:37" ht="10.5" customHeight="1" x14ac:dyDescent="0.2">
      <c r="A105" s="173"/>
      <c r="B105" s="174"/>
      <c r="C105" s="174"/>
      <c r="D105" s="173"/>
      <c r="E105" s="173"/>
      <c r="F105" s="173"/>
      <c r="G105" s="174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548"/>
      <c r="AD105" s="548"/>
      <c r="AE105" s="13"/>
      <c r="AF105" s="173"/>
      <c r="AG105" s="173"/>
      <c r="AH105" s="13"/>
      <c r="AI105" s="173"/>
      <c r="AJ105" s="173"/>
      <c r="AK105" s="173"/>
    </row>
    <row r="106" spans="1:37" ht="10.5" customHeight="1" x14ac:dyDescent="0.2">
      <c r="A106" s="173"/>
      <c r="B106" s="174"/>
      <c r="C106" s="174"/>
      <c r="D106" s="173"/>
      <c r="E106" s="173"/>
      <c r="F106" s="173"/>
      <c r="G106" s="174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548"/>
      <c r="AD106" s="548"/>
      <c r="AE106" s="13"/>
      <c r="AF106" s="173"/>
      <c r="AG106" s="173"/>
      <c r="AH106" s="13"/>
      <c r="AI106" s="173"/>
      <c r="AJ106" s="173"/>
      <c r="AK106" s="173"/>
    </row>
    <row r="107" spans="1:37" ht="10.5" customHeight="1" x14ac:dyDescent="0.2">
      <c r="A107" s="173"/>
      <c r="B107" s="174"/>
      <c r="C107" s="174"/>
      <c r="D107" s="173"/>
      <c r="E107" s="173"/>
      <c r="F107" s="173"/>
      <c r="G107" s="174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548"/>
      <c r="AD107" s="548"/>
      <c r="AE107" s="13"/>
      <c r="AF107" s="173"/>
      <c r="AG107" s="173"/>
      <c r="AH107" s="13"/>
      <c r="AI107" s="173"/>
      <c r="AJ107" s="173"/>
      <c r="AK107" s="173"/>
    </row>
    <row r="108" spans="1:37" ht="10.5" customHeight="1" x14ac:dyDescent="0.2">
      <c r="A108" s="173"/>
      <c r="B108" s="174"/>
      <c r="C108" s="174"/>
      <c r="D108" s="173"/>
      <c r="E108" s="173"/>
      <c r="F108" s="173"/>
      <c r="G108" s="174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548"/>
      <c r="AD108" s="548"/>
      <c r="AE108" s="13"/>
      <c r="AF108" s="173"/>
      <c r="AG108" s="173"/>
      <c r="AH108" s="13"/>
      <c r="AI108" s="173"/>
      <c r="AJ108" s="173"/>
      <c r="AK108" s="173"/>
    </row>
    <row r="109" spans="1:37" ht="10.5" customHeight="1" x14ac:dyDescent="0.2">
      <c r="A109" s="173"/>
      <c r="B109" s="174"/>
      <c r="C109" s="174"/>
      <c r="D109" s="173"/>
      <c r="E109" s="173"/>
      <c r="F109" s="173"/>
      <c r="G109" s="174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548"/>
      <c r="AD109" s="548"/>
      <c r="AE109" s="13"/>
      <c r="AF109" s="173"/>
      <c r="AG109" s="173"/>
      <c r="AH109" s="13"/>
      <c r="AI109" s="173"/>
      <c r="AJ109" s="173"/>
      <c r="AK109" s="173"/>
    </row>
    <row r="110" spans="1:37" ht="10.5" customHeight="1" x14ac:dyDescent="0.2">
      <c r="A110" s="173"/>
      <c r="B110" s="174"/>
      <c r="C110" s="174"/>
      <c r="D110" s="173"/>
      <c r="E110" s="173"/>
      <c r="F110" s="173"/>
      <c r="G110" s="174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548"/>
      <c r="AD110" s="548"/>
      <c r="AE110" s="13"/>
      <c r="AF110" s="173"/>
      <c r="AG110" s="173"/>
      <c r="AH110" s="13"/>
      <c r="AI110" s="173"/>
      <c r="AJ110" s="173"/>
      <c r="AK110" s="173"/>
    </row>
    <row r="111" spans="1:37" ht="10.5" customHeight="1" x14ac:dyDescent="0.2">
      <c r="A111" s="173"/>
      <c r="B111" s="174"/>
      <c r="C111" s="174"/>
      <c r="D111" s="173"/>
      <c r="E111" s="173"/>
      <c r="F111" s="173"/>
      <c r="G111" s="174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548"/>
      <c r="AD111" s="548"/>
      <c r="AE111" s="13"/>
      <c r="AF111" s="173"/>
      <c r="AG111" s="173"/>
      <c r="AH111" s="13"/>
      <c r="AI111" s="173"/>
      <c r="AJ111" s="173"/>
      <c r="AK111" s="173"/>
    </row>
    <row r="112" spans="1:37" ht="10.5" customHeight="1" x14ac:dyDescent="0.2">
      <c r="A112" s="173"/>
      <c r="B112" s="174"/>
      <c r="C112" s="174"/>
      <c r="D112" s="173"/>
      <c r="E112" s="173"/>
      <c r="F112" s="173"/>
      <c r="G112" s="174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548"/>
      <c r="AD112" s="548"/>
      <c r="AE112" s="13"/>
      <c r="AF112" s="173"/>
      <c r="AG112" s="173"/>
      <c r="AH112" s="13"/>
      <c r="AI112" s="173"/>
      <c r="AJ112" s="173"/>
      <c r="AK112" s="173"/>
    </row>
    <row r="113" spans="1:37" ht="10.5" customHeight="1" x14ac:dyDescent="0.2">
      <c r="A113" s="173"/>
      <c r="B113" s="174"/>
      <c r="C113" s="174"/>
      <c r="D113" s="173"/>
      <c r="E113" s="173"/>
      <c r="F113" s="173"/>
      <c r="G113" s="174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548"/>
      <c r="AD113" s="548"/>
      <c r="AE113" s="13"/>
      <c r="AF113" s="173"/>
      <c r="AG113" s="173"/>
      <c r="AH113" s="13"/>
      <c r="AI113" s="173"/>
      <c r="AJ113" s="173"/>
      <c r="AK113" s="173"/>
    </row>
    <row r="114" spans="1:37" ht="10.5" customHeight="1" x14ac:dyDescent="0.2">
      <c r="A114" s="173"/>
      <c r="B114" s="174"/>
      <c r="C114" s="174"/>
      <c r="D114" s="173"/>
      <c r="E114" s="173"/>
      <c r="F114" s="173"/>
      <c r="G114" s="174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548"/>
      <c r="AD114" s="548"/>
      <c r="AE114" s="13"/>
      <c r="AF114" s="173"/>
      <c r="AG114" s="173"/>
      <c r="AH114" s="13"/>
      <c r="AI114" s="173"/>
      <c r="AJ114" s="173"/>
      <c r="AK114" s="173"/>
    </row>
    <row r="115" spans="1:37" ht="10.5" customHeight="1" x14ac:dyDescent="0.2">
      <c r="A115" s="173"/>
      <c r="B115" s="174"/>
      <c r="C115" s="174"/>
      <c r="D115" s="173"/>
      <c r="E115" s="173"/>
      <c r="F115" s="173"/>
      <c r="G115" s="174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548"/>
      <c r="AD115" s="548"/>
      <c r="AE115" s="13"/>
      <c r="AF115" s="173"/>
      <c r="AG115" s="173"/>
      <c r="AH115" s="13"/>
      <c r="AI115" s="173"/>
      <c r="AJ115" s="173"/>
      <c r="AK115" s="173"/>
    </row>
    <row r="116" spans="1:37" ht="10.5" customHeight="1" x14ac:dyDescent="0.2">
      <c r="A116" s="173"/>
      <c r="B116" s="174"/>
      <c r="C116" s="174"/>
      <c r="D116" s="173"/>
      <c r="E116" s="173"/>
      <c r="F116" s="173"/>
      <c r="G116" s="174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548"/>
      <c r="AD116" s="548"/>
      <c r="AE116" s="13"/>
      <c r="AF116" s="173"/>
      <c r="AG116" s="173"/>
      <c r="AH116" s="13"/>
      <c r="AI116" s="173"/>
      <c r="AJ116" s="173"/>
      <c r="AK116" s="173"/>
    </row>
    <row r="117" spans="1:37" ht="10.5" customHeight="1" x14ac:dyDescent="0.2">
      <c r="A117" s="173"/>
      <c r="B117" s="174"/>
      <c r="C117" s="174"/>
      <c r="D117" s="173"/>
      <c r="E117" s="173"/>
      <c r="F117" s="173"/>
      <c r="G117" s="174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548"/>
      <c r="AD117" s="548"/>
      <c r="AE117" s="13"/>
      <c r="AF117" s="173"/>
      <c r="AG117" s="173"/>
      <c r="AH117" s="13"/>
      <c r="AI117" s="173"/>
      <c r="AJ117" s="173"/>
      <c r="AK117" s="173"/>
    </row>
    <row r="118" spans="1:37" ht="10.5" customHeight="1" x14ac:dyDescent="0.2">
      <c r="A118" s="173"/>
      <c r="B118" s="174"/>
      <c r="C118" s="174"/>
      <c r="D118" s="173"/>
      <c r="E118" s="173"/>
      <c r="F118" s="173"/>
      <c r="G118" s="174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548"/>
      <c r="AD118" s="548"/>
      <c r="AE118" s="13"/>
      <c r="AF118" s="173"/>
      <c r="AG118" s="173"/>
      <c r="AH118" s="13"/>
      <c r="AI118" s="173"/>
      <c r="AJ118" s="173"/>
      <c r="AK118" s="173"/>
    </row>
    <row r="119" spans="1:37" ht="10.5" customHeight="1" x14ac:dyDescent="0.2">
      <c r="A119" s="173"/>
      <c r="B119" s="174"/>
      <c r="C119" s="174"/>
      <c r="D119" s="173"/>
      <c r="E119" s="173"/>
      <c r="F119" s="173"/>
      <c r="G119" s="174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548"/>
      <c r="AD119" s="548"/>
      <c r="AE119" s="13"/>
      <c r="AF119" s="173"/>
      <c r="AG119" s="173"/>
      <c r="AH119" s="13"/>
      <c r="AI119" s="173"/>
      <c r="AJ119" s="173"/>
      <c r="AK119" s="173"/>
    </row>
    <row r="120" spans="1:37" ht="10.5" customHeight="1" x14ac:dyDescent="0.2">
      <c r="A120" s="173"/>
      <c r="B120" s="174"/>
      <c r="C120" s="174"/>
      <c r="D120" s="173"/>
      <c r="E120" s="173"/>
      <c r="F120" s="173"/>
      <c r="G120" s="174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548"/>
      <c r="AD120" s="548"/>
      <c r="AE120" s="13"/>
      <c r="AF120" s="173"/>
      <c r="AG120" s="173"/>
      <c r="AH120" s="13"/>
      <c r="AI120" s="173"/>
      <c r="AJ120" s="173"/>
      <c r="AK120" s="173"/>
    </row>
    <row r="121" spans="1:37" ht="10.5" customHeight="1" x14ac:dyDescent="0.2">
      <c r="A121" s="173"/>
      <c r="B121" s="174"/>
      <c r="C121" s="174"/>
      <c r="D121" s="173"/>
      <c r="E121" s="173"/>
      <c r="F121" s="173"/>
      <c r="G121" s="174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548"/>
      <c r="AD121" s="548"/>
      <c r="AE121" s="13"/>
      <c r="AF121" s="173"/>
      <c r="AG121" s="173"/>
      <c r="AH121" s="13"/>
      <c r="AI121" s="173"/>
      <c r="AJ121" s="173"/>
      <c r="AK121" s="173"/>
    </row>
    <row r="122" spans="1:37" ht="10.5" customHeight="1" x14ac:dyDescent="0.2">
      <c r="A122" s="173"/>
      <c r="B122" s="174"/>
      <c r="C122" s="174"/>
      <c r="D122" s="173"/>
      <c r="E122" s="173"/>
      <c r="F122" s="173"/>
      <c r="G122" s="174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548"/>
      <c r="AD122" s="548"/>
      <c r="AE122" s="13"/>
      <c r="AF122" s="173"/>
      <c r="AG122" s="173"/>
      <c r="AH122" s="13"/>
      <c r="AI122" s="173"/>
      <c r="AJ122" s="173"/>
      <c r="AK122" s="173"/>
    </row>
    <row r="123" spans="1:37" ht="10.5" customHeight="1" x14ac:dyDescent="0.2">
      <c r="A123" s="173"/>
      <c r="B123" s="174"/>
      <c r="C123" s="174"/>
      <c r="D123" s="173"/>
      <c r="E123" s="173"/>
      <c r="F123" s="173"/>
      <c r="G123" s="174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548"/>
      <c r="AD123" s="548"/>
      <c r="AE123" s="13"/>
      <c r="AF123" s="173"/>
      <c r="AG123" s="173"/>
      <c r="AH123" s="13"/>
      <c r="AI123" s="173"/>
      <c r="AJ123" s="173"/>
      <c r="AK123" s="173"/>
    </row>
    <row r="124" spans="1:37" ht="10.5" customHeight="1" x14ac:dyDescent="0.2">
      <c r="A124" s="173"/>
      <c r="B124" s="174"/>
      <c r="C124" s="174"/>
      <c r="D124" s="173"/>
      <c r="E124" s="173"/>
      <c r="F124" s="173"/>
      <c r="G124" s="174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548"/>
      <c r="AD124" s="548"/>
      <c r="AE124" s="13"/>
      <c r="AF124" s="173"/>
      <c r="AG124" s="173"/>
      <c r="AH124" s="13"/>
      <c r="AI124" s="173"/>
      <c r="AJ124" s="173"/>
      <c r="AK124" s="173"/>
    </row>
    <row r="125" spans="1:37" x14ac:dyDescent="0.2">
      <c r="A125" s="173"/>
      <c r="B125" s="174"/>
      <c r="C125" s="174"/>
      <c r="D125" s="173"/>
      <c r="E125" s="173"/>
      <c r="F125" s="173"/>
      <c r="G125" s="174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548"/>
      <c r="AD125" s="548"/>
      <c r="AE125" s="13"/>
      <c r="AF125" s="173"/>
      <c r="AG125" s="173"/>
      <c r="AH125" s="13"/>
      <c r="AI125" s="173"/>
      <c r="AJ125" s="173"/>
      <c r="AK125" s="173"/>
    </row>
    <row r="126" spans="1:37" x14ac:dyDescent="0.2">
      <c r="A126" s="173"/>
      <c r="B126" s="174"/>
      <c r="C126" s="174"/>
      <c r="D126" s="173"/>
      <c r="E126" s="173"/>
      <c r="F126" s="173"/>
      <c r="G126" s="174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548"/>
      <c r="AD126" s="548"/>
      <c r="AE126" s="13"/>
      <c r="AF126" s="173"/>
      <c r="AG126" s="173"/>
      <c r="AH126" s="13"/>
      <c r="AI126" s="173"/>
      <c r="AJ126" s="173"/>
      <c r="AK126" s="173"/>
    </row>
    <row r="127" spans="1:37" x14ac:dyDescent="0.2">
      <c r="A127" s="173"/>
      <c r="B127" s="174"/>
      <c r="C127" s="174"/>
      <c r="D127" s="173"/>
      <c r="E127" s="173"/>
      <c r="F127" s="173"/>
      <c r="G127" s="174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548"/>
      <c r="AD127" s="548"/>
      <c r="AE127" s="13"/>
      <c r="AF127" s="173"/>
      <c r="AG127" s="173"/>
      <c r="AH127" s="13"/>
      <c r="AI127" s="173"/>
      <c r="AJ127" s="173"/>
      <c r="AK127" s="173"/>
    </row>
    <row r="128" spans="1:37" x14ac:dyDescent="0.2">
      <c r="A128" s="173"/>
      <c r="B128" s="174"/>
      <c r="C128" s="174"/>
      <c r="D128" s="173"/>
      <c r="E128" s="173"/>
      <c r="F128" s="173"/>
      <c r="G128" s="174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548"/>
      <c r="AD128" s="548"/>
      <c r="AE128" s="13"/>
      <c r="AF128" s="173"/>
      <c r="AG128" s="173"/>
      <c r="AH128" s="13"/>
      <c r="AI128" s="173"/>
      <c r="AJ128" s="173"/>
      <c r="AK128" s="173"/>
    </row>
    <row r="129" spans="1:37" x14ac:dyDescent="0.2">
      <c r="A129" s="173"/>
      <c r="B129" s="174"/>
      <c r="C129" s="174"/>
      <c r="D129" s="173"/>
      <c r="E129" s="173"/>
      <c r="F129" s="173"/>
      <c r="G129" s="174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548"/>
      <c r="AD129" s="548"/>
      <c r="AE129" s="13"/>
      <c r="AF129" s="173"/>
      <c r="AG129" s="173"/>
      <c r="AH129" s="13"/>
      <c r="AI129" s="173"/>
      <c r="AJ129" s="173"/>
      <c r="AK129" s="173"/>
    </row>
    <row r="130" spans="1:37" x14ac:dyDescent="0.2">
      <c r="A130" s="173"/>
      <c r="B130" s="174"/>
      <c r="C130" s="174"/>
      <c r="D130" s="173"/>
      <c r="E130" s="173"/>
      <c r="F130" s="173"/>
      <c r="G130" s="174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548"/>
      <c r="AD130" s="548"/>
      <c r="AE130" s="13"/>
      <c r="AF130" s="173"/>
      <c r="AG130" s="173"/>
      <c r="AH130" s="13"/>
      <c r="AI130" s="173"/>
      <c r="AJ130" s="173"/>
      <c r="AK130" s="173"/>
    </row>
    <row r="131" spans="1:37" x14ac:dyDescent="0.2">
      <c r="A131" s="173"/>
      <c r="B131" s="174"/>
      <c r="C131" s="174"/>
      <c r="D131" s="173"/>
      <c r="E131" s="173"/>
      <c r="F131" s="173"/>
      <c r="G131" s="174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548"/>
      <c r="AD131" s="548"/>
      <c r="AE131" s="13"/>
      <c r="AF131" s="173"/>
      <c r="AG131" s="173"/>
      <c r="AH131" s="13"/>
      <c r="AI131" s="173"/>
      <c r="AJ131" s="173"/>
      <c r="AK131" s="173"/>
    </row>
    <row r="132" spans="1:37" x14ac:dyDescent="0.2">
      <c r="A132" s="173"/>
      <c r="B132" s="174"/>
      <c r="C132" s="174"/>
      <c r="D132" s="173"/>
      <c r="E132" s="173"/>
      <c r="F132" s="173"/>
      <c r="G132" s="174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548"/>
      <c r="AD132" s="548"/>
      <c r="AE132" s="13"/>
      <c r="AF132" s="173"/>
      <c r="AG132" s="173"/>
      <c r="AH132" s="13"/>
      <c r="AI132" s="173"/>
      <c r="AJ132" s="173"/>
      <c r="AK132" s="173"/>
    </row>
    <row r="133" spans="1:37" x14ac:dyDescent="0.2">
      <c r="A133" s="173"/>
      <c r="B133" s="174"/>
      <c r="C133" s="174"/>
      <c r="D133" s="173"/>
      <c r="E133" s="173"/>
      <c r="F133" s="173"/>
      <c r="G133" s="174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548"/>
      <c r="AD133" s="548"/>
      <c r="AE133" s="13"/>
      <c r="AF133" s="173"/>
      <c r="AG133" s="173"/>
      <c r="AH133" s="13"/>
      <c r="AI133" s="173"/>
      <c r="AJ133" s="173"/>
      <c r="AK133" s="173"/>
    </row>
    <row r="134" spans="1:37" x14ac:dyDescent="0.2">
      <c r="A134" s="173"/>
      <c r="B134" s="174"/>
      <c r="C134" s="174"/>
      <c r="D134" s="173"/>
      <c r="E134" s="173"/>
      <c r="F134" s="173"/>
      <c r="G134" s="174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548"/>
      <c r="AD134" s="548"/>
      <c r="AE134" s="13"/>
      <c r="AF134" s="173"/>
      <c r="AG134" s="173"/>
      <c r="AH134" s="13"/>
      <c r="AI134" s="173"/>
      <c r="AJ134" s="173"/>
      <c r="AK134" s="173"/>
    </row>
    <row r="135" spans="1:37" x14ac:dyDescent="0.2">
      <c r="A135" s="173"/>
      <c r="B135" s="174"/>
      <c r="C135" s="174"/>
      <c r="D135" s="173"/>
      <c r="E135" s="173"/>
      <c r="F135" s="173"/>
      <c r="G135" s="174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548"/>
      <c r="AD135" s="548"/>
      <c r="AE135" s="13"/>
      <c r="AF135" s="173"/>
      <c r="AG135" s="173"/>
      <c r="AH135" s="13"/>
      <c r="AI135" s="173"/>
      <c r="AJ135" s="173"/>
      <c r="AK135" s="173"/>
    </row>
    <row r="136" spans="1:37" x14ac:dyDescent="0.2">
      <c r="A136" s="173"/>
      <c r="B136" s="174"/>
      <c r="C136" s="174"/>
      <c r="D136" s="173"/>
      <c r="E136" s="173"/>
      <c r="F136" s="173"/>
      <c r="G136" s="174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548"/>
      <c r="AD136" s="548"/>
      <c r="AE136" s="13"/>
      <c r="AF136" s="173"/>
      <c r="AG136" s="173"/>
      <c r="AH136" s="13"/>
      <c r="AI136" s="173"/>
      <c r="AJ136" s="173"/>
      <c r="AK136" s="173"/>
    </row>
    <row r="137" spans="1:37" x14ac:dyDescent="0.2">
      <c r="A137" s="173"/>
      <c r="B137" s="174"/>
      <c r="C137" s="174"/>
      <c r="D137" s="173"/>
      <c r="E137" s="173"/>
      <c r="F137" s="173"/>
      <c r="G137" s="174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  <c r="AB137" s="173"/>
      <c r="AC137" s="548"/>
      <c r="AD137" s="548"/>
      <c r="AE137" s="13"/>
      <c r="AF137" s="173"/>
      <c r="AG137" s="173"/>
      <c r="AH137" s="13"/>
      <c r="AI137" s="173"/>
      <c r="AJ137" s="173"/>
      <c r="AK137" s="173"/>
    </row>
    <row r="138" spans="1:37" x14ac:dyDescent="0.2">
      <c r="A138" s="173"/>
      <c r="B138" s="174"/>
      <c r="C138" s="174"/>
      <c r="D138" s="173"/>
      <c r="E138" s="173"/>
      <c r="F138" s="173"/>
      <c r="G138" s="174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548"/>
      <c r="AD138" s="548"/>
      <c r="AE138" s="13"/>
      <c r="AF138" s="173"/>
      <c r="AG138" s="173"/>
      <c r="AH138" s="13"/>
      <c r="AI138" s="173"/>
      <c r="AJ138" s="173"/>
      <c r="AK138" s="173"/>
    </row>
    <row r="139" spans="1:37" x14ac:dyDescent="0.2">
      <c r="A139" s="173"/>
      <c r="B139" s="174"/>
      <c r="C139" s="174"/>
      <c r="D139" s="173"/>
      <c r="E139" s="173"/>
      <c r="F139" s="173"/>
      <c r="G139" s="174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548"/>
      <c r="AD139" s="548"/>
      <c r="AE139" s="13"/>
      <c r="AF139" s="173"/>
      <c r="AG139" s="173"/>
      <c r="AH139" s="13"/>
      <c r="AI139" s="173"/>
      <c r="AJ139" s="173"/>
      <c r="AK139" s="173"/>
    </row>
    <row r="140" spans="1:37" x14ac:dyDescent="0.2">
      <c r="A140" s="173"/>
      <c r="B140" s="174"/>
      <c r="C140" s="174"/>
      <c r="D140" s="173"/>
      <c r="E140" s="173"/>
      <c r="F140" s="173"/>
      <c r="G140" s="174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548"/>
      <c r="AD140" s="548"/>
      <c r="AE140" s="13"/>
      <c r="AF140" s="173"/>
      <c r="AG140" s="173"/>
      <c r="AH140" s="13"/>
      <c r="AI140" s="173"/>
      <c r="AJ140" s="173"/>
      <c r="AK140" s="173"/>
    </row>
    <row r="141" spans="1:37" x14ac:dyDescent="0.2">
      <c r="A141" s="173"/>
      <c r="B141" s="174"/>
      <c r="C141" s="174"/>
      <c r="D141" s="173"/>
      <c r="E141" s="173"/>
      <c r="F141" s="173"/>
      <c r="G141" s="174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548"/>
      <c r="AD141" s="548"/>
      <c r="AE141" s="13"/>
      <c r="AF141" s="173"/>
      <c r="AG141" s="173"/>
      <c r="AH141" s="13"/>
      <c r="AI141" s="173"/>
      <c r="AJ141" s="173"/>
      <c r="AK141" s="173"/>
    </row>
    <row r="142" spans="1:37" x14ac:dyDescent="0.2">
      <c r="A142" s="173"/>
      <c r="B142" s="174"/>
      <c r="C142" s="174"/>
      <c r="D142" s="173"/>
      <c r="E142" s="173"/>
      <c r="F142" s="173"/>
      <c r="G142" s="174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548"/>
      <c r="AD142" s="548"/>
      <c r="AE142" s="13"/>
      <c r="AF142" s="173"/>
      <c r="AG142" s="173"/>
      <c r="AH142" s="13"/>
      <c r="AI142" s="173"/>
      <c r="AJ142" s="173"/>
      <c r="AK142" s="173"/>
    </row>
    <row r="143" spans="1:37" x14ac:dyDescent="0.2">
      <c r="A143" s="173"/>
      <c r="B143" s="174"/>
      <c r="C143" s="174"/>
      <c r="D143" s="173"/>
      <c r="E143" s="173"/>
      <c r="F143" s="173"/>
      <c r="G143" s="174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548"/>
      <c r="AD143" s="548"/>
      <c r="AE143" s="13"/>
      <c r="AF143" s="173"/>
      <c r="AG143" s="173"/>
      <c r="AH143" s="13"/>
      <c r="AI143" s="173"/>
      <c r="AJ143" s="173"/>
      <c r="AK143" s="173"/>
    </row>
    <row r="144" spans="1:37" x14ac:dyDescent="0.2">
      <c r="A144" s="173"/>
      <c r="B144" s="174"/>
      <c r="C144" s="174"/>
      <c r="D144" s="173"/>
      <c r="E144" s="173"/>
      <c r="F144" s="173"/>
      <c r="G144" s="174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548"/>
      <c r="AD144" s="548"/>
      <c r="AE144" s="13"/>
      <c r="AF144" s="173"/>
      <c r="AG144" s="173"/>
      <c r="AH144" s="13"/>
      <c r="AI144" s="173"/>
      <c r="AJ144" s="173"/>
      <c r="AK144" s="173"/>
    </row>
    <row r="145" spans="1:37" x14ac:dyDescent="0.2">
      <c r="A145" s="173"/>
      <c r="B145" s="174"/>
      <c r="C145" s="174"/>
      <c r="D145" s="173"/>
      <c r="E145" s="173"/>
      <c r="F145" s="173"/>
      <c r="G145" s="174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548"/>
      <c r="AD145" s="548"/>
      <c r="AE145" s="13"/>
      <c r="AF145" s="173"/>
      <c r="AG145" s="173"/>
      <c r="AH145" s="13"/>
      <c r="AI145" s="173"/>
      <c r="AJ145" s="173"/>
      <c r="AK145" s="173"/>
    </row>
    <row r="146" spans="1:37" x14ac:dyDescent="0.2">
      <c r="A146" s="173"/>
      <c r="B146" s="174"/>
      <c r="C146" s="174"/>
      <c r="D146" s="173"/>
      <c r="E146" s="173"/>
      <c r="F146" s="173"/>
      <c r="G146" s="174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548"/>
      <c r="AD146" s="548"/>
      <c r="AE146" s="13"/>
      <c r="AF146" s="173"/>
      <c r="AG146" s="173"/>
      <c r="AH146" s="13"/>
      <c r="AI146" s="173"/>
      <c r="AJ146" s="173"/>
      <c r="AK146" s="173"/>
    </row>
    <row r="147" spans="1:37" x14ac:dyDescent="0.2">
      <c r="A147" s="173"/>
      <c r="B147" s="174"/>
      <c r="C147" s="174"/>
      <c r="D147" s="173"/>
      <c r="E147" s="173"/>
      <c r="F147" s="173"/>
      <c r="G147" s="174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548"/>
      <c r="AD147" s="548"/>
      <c r="AE147" s="13"/>
      <c r="AF147" s="173"/>
      <c r="AG147" s="173"/>
      <c r="AH147" s="13"/>
      <c r="AI147" s="173"/>
      <c r="AJ147" s="173"/>
      <c r="AK147" s="173"/>
    </row>
    <row r="148" spans="1:37" x14ac:dyDescent="0.2">
      <c r="A148" s="173"/>
      <c r="B148" s="174"/>
      <c r="C148" s="174"/>
      <c r="D148" s="173"/>
      <c r="E148" s="173"/>
      <c r="F148" s="173"/>
      <c r="G148" s="174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548"/>
      <c r="AD148" s="548"/>
      <c r="AE148" s="13"/>
      <c r="AF148" s="173"/>
      <c r="AG148" s="173"/>
      <c r="AH148" s="13"/>
      <c r="AI148" s="173"/>
      <c r="AJ148" s="173"/>
      <c r="AK148" s="173"/>
    </row>
    <row r="149" spans="1:37" x14ac:dyDescent="0.2">
      <c r="A149" s="173"/>
      <c r="B149" s="174"/>
      <c r="C149" s="174"/>
      <c r="D149" s="173"/>
      <c r="E149" s="173"/>
      <c r="F149" s="173"/>
      <c r="G149" s="174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548"/>
      <c r="AD149" s="548"/>
      <c r="AE149" s="13"/>
      <c r="AF149" s="173"/>
      <c r="AG149" s="173"/>
      <c r="AH149" s="13"/>
      <c r="AI149" s="173"/>
      <c r="AJ149" s="173"/>
      <c r="AK149" s="173"/>
    </row>
    <row r="150" spans="1:37" x14ac:dyDescent="0.2">
      <c r="A150" s="173"/>
      <c r="B150" s="174"/>
      <c r="C150" s="174"/>
      <c r="D150" s="173"/>
      <c r="E150" s="173"/>
      <c r="F150" s="173"/>
      <c r="G150" s="174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  <c r="AB150" s="173"/>
      <c r="AC150" s="548"/>
      <c r="AD150" s="548"/>
      <c r="AE150" s="13"/>
      <c r="AF150" s="173"/>
      <c r="AG150" s="173"/>
      <c r="AH150" s="13"/>
      <c r="AI150" s="173"/>
      <c r="AJ150" s="173"/>
      <c r="AK150" s="173"/>
    </row>
    <row r="151" spans="1:37" x14ac:dyDescent="0.2">
      <c r="A151" s="173"/>
      <c r="B151" s="174"/>
      <c r="C151" s="174"/>
      <c r="D151" s="173"/>
      <c r="E151" s="173"/>
      <c r="F151" s="173"/>
      <c r="G151" s="174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548"/>
      <c r="AD151" s="548"/>
      <c r="AE151" s="13"/>
      <c r="AF151" s="173"/>
      <c r="AG151" s="173"/>
      <c r="AH151" s="13"/>
      <c r="AI151" s="173"/>
      <c r="AJ151" s="173"/>
      <c r="AK151" s="173"/>
    </row>
    <row r="152" spans="1:37" x14ac:dyDescent="0.2">
      <c r="A152" s="173"/>
      <c r="B152" s="174"/>
      <c r="C152" s="174"/>
      <c r="D152" s="173"/>
      <c r="E152" s="173"/>
      <c r="F152" s="173"/>
      <c r="G152" s="174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548"/>
      <c r="AD152" s="548"/>
      <c r="AE152" s="13"/>
      <c r="AF152" s="173"/>
      <c r="AG152" s="173"/>
      <c r="AH152" s="13"/>
      <c r="AI152" s="173"/>
      <c r="AJ152" s="173"/>
      <c r="AK152" s="173"/>
    </row>
    <row r="153" spans="1:37" x14ac:dyDescent="0.2">
      <c r="A153" s="173"/>
      <c r="B153" s="174"/>
      <c r="C153" s="174"/>
      <c r="D153" s="173"/>
      <c r="E153" s="173"/>
      <c r="F153" s="173"/>
      <c r="G153" s="174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548"/>
      <c r="AD153" s="548"/>
      <c r="AE153" s="13"/>
      <c r="AF153" s="173"/>
      <c r="AG153" s="173"/>
      <c r="AH153" s="13"/>
      <c r="AI153" s="173"/>
      <c r="AJ153" s="173"/>
      <c r="AK153" s="173"/>
    </row>
    <row r="154" spans="1:37" x14ac:dyDescent="0.2">
      <c r="A154" s="173"/>
      <c r="B154" s="174"/>
      <c r="C154" s="174"/>
      <c r="D154" s="173"/>
      <c r="E154" s="173"/>
      <c r="F154" s="173"/>
      <c r="G154" s="174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548"/>
      <c r="AD154" s="548"/>
      <c r="AE154" s="13"/>
      <c r="AF154" s="173"/>
      <c r="AG154" s="173"/>
      <c r="AH154" s="13"/>
      <c r="AI154" s="173"/>
      <c r="AJ154" s="173"/>
      <c r="AK154" s="173"/>
    </row>
  </sheetData>
  <mergeCells count="33">
    <mergeCell ref="AI8:AI9"/>
    <mergeCell ref="Y8:Y9"/>
    <mergeCell ref="Z8:Z9"/>
    <mergeCell ref="AA8:AA9"/>
    <mergeCell ref="AD8:AD9"/>
    <mergeCell ref="AB8:AB9"/>
    <mergeCell ref="AC8:AC9"/>
    <mergeCell ref="AE8:AE9"/>
    <mergeCell ref="AF8:AF9"/>
    <mergeCell ref="AG8:AG9"/>
    <mergeCell ref="AH8:AH9"/>
    <mergeCell ref="V8:V9"/>
    <mergeCell ref="W8:W9"/>
    <mergeCell ref="X8:X9"/>
    <mergeCell ref="H8:H9"/>
    <mergeCell ref="O8:O9"/>
    <mergeCell ref="T8:T9"/>
    <mergeCell ref="J8:L8"/>
    <mergeCell ref="U8:U9"/>
    <mergeCell ref="I8:I9"/>
    <mergeCell ref="N8:N9"/>
    <mergeCell ref="M8:M9"/>
    <mergeCell ref="P8:S8"/>
    <mergeCell ref="B62:C62"/>
    <mergeCell ref="B63:C63"/>
    <mergeCell ref="B65:C65"/>
    <mergeCell ref="G8:G9"/>
    <mergeCell ref="A8:A9"/>
    <mergeCell ref="B8:B9"/>
    <mergeCell ref="C8:C9"/>
    <mergeCell ref="D8:F8"/>
    <mergeCell ref="B33:F33"/>
    <mergeCell ref="B64:C64"/>
  </mergeCells>
  <pageMargins left="0.5" right="0.39" top="0.37" bottom="0.2" header="0.17" footer="0.17"/>
  <pageSetup paperSize="9" scale="80" orientation="landscape" r:id="rId1"/>
  <headerFooter alignWithMargins="0">
    <oddFooter>&amp;C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16"/>
  <sheetViews>
    <sheetView workbookViewId="0">
      <selection activeCell="G20" sqref="G20"/>
    </sheetView>
  </sheetViews>
  <sheetFormatPr defaultColWidth="9.140625" defaultRowHeight="12.75" x14ac:dyDescent="0.2"/>
  <cols>
    <col min="1" max="1" width="4.5703125" style="85" customWidth="1"/>
    <col min="2" max="2" width="10" style="86" customWidth="1"/>
    <col min="3" max="3" width="9.42578125" style="86" customWidth="1"/>
    <col min="4" max="4" width="9.140625" style="86" customWidth="1"/>
    <col min="5" max="5" width="8.85546875" style="86" customWidth="1"/>
    <col min="6" max="6" width="10.42578125" style="86" customWidth="1"/>
    <col min="7" max="7" width="11.28515625" style="86" customWidth="1"/>
    <col min="8" max="8" width="9.85546875" style="86" customWidth="1"/>
    <col min="9" max="9" width="10.7109375" style="86" customWidth="1"/>
    <col min="10" max="10" width="10.5703125" style="86" customWidth="1"/>
    <col min="11" max="11" width="10.140625" style="86" customWidth="1"/>
    <col min="12" max="12" width="8" style="86" customWidth="1"/>
    <col min="13" max="13" width="5.7109375" style="86" customWidth="1"/>
    <col min="14" max="14" width="7.7109375" style="86" customWidth="1"/>
    <col min="15" max="15" width="8.42578125" style="86" customWidth="1"/>
    <col min="16" max="18" width="9.140625" style="87" customWidth="1"/>
    <col min="19" max="19" width="18.42578125" style="87" customWidth="1"/>
    <col min="20" max="20" width="21" style="87" customWidth="1"/>
    <col min="21" max="21" width="14.85546875" style="87" customWidth="1"/>
    <col min="22" max="22" width="15" style="87" customWidth="1"/>
    <col min="23" max="23" width="12.7109375" style="87" customWidth="1"/>
    <col min="24" max="24" width="9.140625" style="87" customWidth="1"/>
    <col min="25" max="256" width="9.140625" style="87"/>
    <col min="257" max="257" width="3.28515625" style="87" customWidth="1"/>
    <col min="258" max="258" width="7" style="87" customWidth="1"/>
    <col min="259" max="259" width="10" style="87" customWidth="1"/>
    <col min="260" max="260" width="10.42578125" style="87" customWidth="1"/>
    <col min="261" max="261" width="9.85546875" style="87" customWidth="1"/>
    <col min="262" max="262" width="10.42578125" style="87" customWidth="1"/>
    <col min="263" max="263" width="11.28515625" style="87" customWidth="1"/>
    <col min="264" max="264" width="14.140625" style="87" customWidth="1"/>
    <col min="265" max="265" width="8.85546875" style="87" customWidth="1"/>
    <col min="266" max="266" width="9.140625" style="87" customWidth="1"/>
    <col min="267" max="267" width="8.42578125" style="87" customWidth="1"/>
    <col min="268" max="268" width="17.7109375" style="87" customWidth="1"/>
    <col min="269" max="269" width="8.85546875" style="87" customWidth="1"/>
    <col min="270" max="270" width="9" style="87" customWidth="1"/>
    <col min="271" max="271" width="8.42578125" style="87" customWidth="1"/>
    <col min="272" max="512" width="9.140625" style="87"/>
    <col min="513" max="513" width="3.28515625" style="87" customWidth="1"/>
    <col min="514" max="514" width="7" style="87" customWidth="1"/>
    <col min="515" max="515" width="10" style="87" customWidth="1"/>
    <col min="516" max="516" width="10.42578125" style="87" customWidth="1"/>
    <col min="517" max="517" width="9.85546875" style="87" customWidth="1"/>
    <col min="518" max="518" width="10.42578125" style="87" customWidth="1"/>
    <col min="519" max="519" width="11.28515625" style="87" customWidth="1"/>
    <col min="520" max="520" width="14.140625" style="87" customWidth="1"/>
    <col min="521" max="521" width="8.85546875" style="87" customWidth="1"/>
    <col min="522" max="522" width="9.140625" style="87" customWidth="1"/>
    <col min="523" max="523" width="8.42578125" style="87" customWidth="1"/>
    <col min="524" max="524" width="17.7109375" style="87" customWidth="1"/>
    <col min="525" max="525" width="8.85546875" style="87" customWidth="1"/>
    <col min="526" max="526" width="9" style="87" customWidth="1"/>
    <col min="527" max="527" width="8.42578125" style="87" customWidth="1"/>
    <col min="528" max="768" width="9.140625" style="87"/>
    <col min="769" max="769" width="3.28515625" style="87" customWidth="1"/>
    <col min="770" max="770" width="7" style="87" customWidth="1"/>
    <col min="771" max="771" width="10" style="87" customWidth="1"/>
    <col min="772" max="772" width="10.42578125" style="87" customWidth="1"/>
    <col min="773" max="773" width="9.85546875" style="87" customWidth="1"/>
    <col min="774" max="774" width="10.42578125" style="87" customWidth="1"/>
    <col min="775" max="775" width="11.28515625" style="87" customWidth="1"/>
    <col min="776" max="776" width="14.140625" style="87" customWidth="1"/>
    <col min="777" max="777" width="8.85546875" style="87" customWidth="1"/>
    <col min="778" max="778" width="9.140625" style="87" customWidth="1"/>
    <col min="779" max="779" width="8.42578125" style="87" customWidth="1"/>
    <col min="780" max="780" width="17.7109375" style="87" customWidth="1"/>
    <col min="781" max="781" width="8.85546875" style="87" customWidth="1"/>
    <col min="782" max="782" width="9" style="87" customWidth="1"/>
    <col min="783" max="783" width="8.42578125" style="87" customWidth="1"/>
    <col min="784" max="1024" width="9.140625" style="87"/>
    <col min="1025" max="1025" width="3.28515625" style="87" customWidth="1"/>
    <col min="1026" max="1026" width="7" style="87" customWidth="1"/>
    <col min="1027" max="1027" width="10" style="87" customWidth="1"/>
    <col min="1028" max="1028" width="10.42578125" style="87" customWidth="1"/>
    <col min="1029" max="1029" width="9.85546875" style="87" customWidth="1"/>
    <col min="1030" max="1030" width="10.42578125" style="87" customWidth="1"/>
    <col min="1031" max="1031" width="11.28515625" style="87" customWidth="1"/>
    <col min="1032" max="1032" width="14.140625" style="87" customWidth="1"/>
    <col min="1033" max="1033" width="8.85546875" style="87" customWidth="1"/>
    <col min="1034" max="1034" width="9.140625" style="87" customWidth="1"/>
    <col min="1035" max="1035" width="8.42578125" style="87" customWidth="1"/>
    <col min="1036" max="1036" width="17.7109375" style="87" customWidth="1"/>
    <col min="1037" max="1037" width="8.85546875" style="87" customWidth="1"/>
    <col min="1038" max="1038" width="9" style="87" customWidth="1"/>
    <col min="1039" max="1039" width="8.42578125" style="87" customWidth="1"/>
    <col min="1040" max="1280" width="9.140625" style="87"/>
    <col min="1281" max="1281" width="3.28515625" style="87" customWidth="1"/>
    <col min="1282" max="1282" width="7" style="87" customWidth="1"/>
    <col min="1283" max="1283" width="10" style="87" customWidth="1"/>
    <col min="1284" max="1284" width="10.42578125" style="87" customWidth="1"/>
    <col min="1285" max="1285" width="9.85546875" style="87" customWidth="1"/>
    <col min="1286" max="1286" width="10.42578125" style="87" customWidth="1"/>
    <col min="1287" max="1287" width="11.28515625" style="87" customWidth="1"/>
    <col min="1288" max="1288" width="14.140625" style="87" customWidth="1"/>
    <col min="1289" max="1289" width="8.85546875" style="87" customWidth="1"/>
    <col min="1290" max="1290" width="9.140625" style="87" customWidth="1"/>
    <col min="1291" max="1291" width="8.42578125" style="87" customWidth="1"/>
    <col min="1292" max="1292" width="17.7109375" style="87" customWidth="1"/>
    <col min="1293" max="1293" width="8.85546875" style="87" customWidth="1"/>
    <col min="1294" max="1294" width="9" style="87" customWidth="1"/>
    <col min="1295" max="1295" width="8.42578125" style="87" customWidth="1"/>
    <col min="1296" max="1536" width="9.140625" style="87"/>
    <col min="1537" max="1537" width="3.28515625" style="87" customWidth="1"/>
    <col min="1538" max="1538" width="7" style="87" customWidth="1"/>
    <col min="1539" max="1539" width="10" style="87" customWidth="1"/>
    <col min="1540" max="1540" width="10.42578125" style="87" customWidth="1"/>
    <col min="1541" max="1541" width="9.85546875" style="87" customWidth="1"/>
    <col min="1542" max="1542" width="10.42578125" style="87" customWidth="1"/>
    <col min="1543" max="1543" width="11.28515625" style="87" customWidth="1"/>
    <col min="1544" max="1544" width="14.140625" style="87" customWidth="1"/>
    <col min="1545" max="1545" width="8.85546875" style="87" customWidth="1"/>
    <col min="1546" max="1546" width="9.140625" style="87" customWidth="1"/>
    <col min="1547" max="1547" width="8.42578125" style="87" customWidth="1"/>
    <col min="1548" max="1548" width="17.7109375" style="87" customWidth="1"/>
    <col min="1549" max="1549" width="8.85546875" style="87" customWidth="1"/>
    <col min="1550" max="1550" width="9" style="87" customWidth="1"/>
    <col min="1551" max="1551" width="8.42578125" style="87" customWidth="1"/>
    <col min="1552" max="1792" width="9.140625" style="87"/>
    <col min="1793" max="1793" width="3.28515625" style="87" customWidth="1"/>
    <col min="1794" max="1794" width="7" style="87" customWidth="1"/>
    <col min="1795" max="1795" width="10" style="87" customWidth="1"/>
    <col min="1796" max="1796" width="10.42578125" style="87" customWidth="1"/>
    <col min="1797" max="1797" width="9.85546875" style="87" customWidth="1"/>
    <col min="1798" max="1798" width="10.42578125" style="87" customWidth="1"/>
    <col min="1799" max="1799" width="11.28515625" style="87" customWidth="1"/>
    <col min="1800" max="1800" width="14.140625" style="87" customWidth="1"/>
    <col min="1801" max="1801" width="8.85546875" style="87" customWidth="1"/>
    <col min="1802" max="1802" width="9.140625" style="87" customWidth="1"/>
    <col min="1803" max="1803" width="8.42578125" style="87" customWidth="1"/>
    <col min="1804" max="1804" width="17.7109375" style="87" customWidth="1"/>
    <col min="1805" max="1805" width="8.85546875" style="87" customWidth="1"/>
    <col min="1806" max="1806" width="9" style="87" customWidth="1"/>
    <col min="1807" max="1807" width="8.42578125" style="87" customWidth="1"/>
    <col min="1808" max="2048" width="9.140625" style="87"/>
    <col min="2049" max="2049" width="3.28515625" style="87" customWidth="1"/>
    <col min="2050" max="2050" width="7" style="87" customWidth="1"/>
    <col min="2051" max="2051" width="10" style="87" customWidth="1"/>
    <col min="2052" max="2052" width="10.42578125" style="87" customWidth="1"/>
    <col min="2053" max="2053" width="9.85546875" style="87" customWidth="1"/>
    <col min="2054" max="2054" width="10.42578125" style="87" customWidth="1"/>
    <col min="2055" max="2055" width="11.28515625" style="87" customWidth="1"/>
    <col min="2056" max="2056" width="14.140625" style="87" customWidth="1"/>
    <col min="2057" max="2057" width="8.85546875" style="87" customWidth="1"/>
    <col min="2058" max="2058" width="9.140625" style="87" customWidth="1"/>
    <col min="2059" max="2059" width="8.42578125" style="87" customWidth="1"/>
    <col min="2060" max="2060" width="17.7109375" style="87" customWidth="1"/>
    <col min="2061" max="2061" width="8.85546875" style="87" customWidth="1"/>
    <col min="2062" max="2062" width="9" style="87" customWidth="1"/>
    <col min="2063" max="2063" width="8.42578125" style="87" customWidth="1"/>
    <col min="2064" max="2304" width="9.140625" style="87"/>
    <col min="2305" max="2305" width="3.28515625" style="87" customWidth="1"/>
    <col min="2306" max="2306" width="7" style="87" customWidth="1"/>
    <col min="2307" max="2307" width="10" style="87" customWidth="1"/>
    <col min="2308" max="2308" width="10.42578125" style="87" customWidth="1"/>
    <col min="2309" max="2309" width="9.85546875" style="87" customWidth="1"/>
    <col min="2310" max="2310" width="10.42578125" style="87" customWidth="1"/>
    <col min="2311" max="2311" width="11.28515625" style="87" customWidth="1"/>
    <col min="2312" max="2312" width="14.140625" style="87" customWidth="1"/>
    <col min="2313" max="2313" width="8.85546875" style="87" customWidth="1"/>
    <col min="2314" max="2314" width="9.140625" style="87" customWidth="1"/>
    <col min="2315" max="2315" width="8.42578125" style="87" customWidth="1"/>
    <col min="2316" max="2316" width="17.7109375" style="87" customWidth="1"/>
    <col min="2317" max="2317" width="8.85546875" style="87" customWidth="1"/>
    <col min="2318" max="2318" width="9" style="87" customWidth="1"/>
    <col min="2319" max="2319" width="8.42578125" style="87" customWidth="1"/>
    <col min="2320" max="2560" width="9.140625" style="87"/>
    <col min="2561" max="2561" width="3.28515625" style="87" customWidth="1"/>
    <col min="2562" max="2562" width="7" style="87" customWidth="1"/>
    <col min="2563" max="2563" width="10" style="87" customWidth="1"/>
    <col min="2564" max="2564" width="10.42578125" style="87" customWidth="1"/>
    <col min="2565" max="2565" width="9.85546875" style="87" customWidth="1"/>
    <col min="2566" max="2566" width="10.42578125" style="87" customWidth="1"/>
    <col min="2567" max="2567" width="11.28515625" style="87" customWidth="1"/>
    <col min="2568" max="2568" width="14.140625" style="87" customWidth="1"/>
    <col min="2569" max="2569" width="8.85546875" style="87" customWidth="1"/>
    <col min="2570" max="2570" width="9.140625" style="87" customWidth="1"/>
    <col min="2571" max="2571" width="8.42578125" style="87" customWidth="1"/>
    <col min="2572" max="2572" width="17.7109375" style="87" customWidth="1"/>
    <col min="2573" max="2573" width="8.85546875" style="87" customWidth="1"/>
    <col min="2574" max="2574" width="9" style="87" customWidth="1"/>
    <col min="2575" max="2575" width="8.42578125" style="87" customWidth="1"/>
    <col min="2576" max="2816" width="9.140625" style="87"/>
    <col min="2817" max="2817" width="3.28515625" style="87" customWidth="1"/>
    <col min="2818" max="2818" width="7" style="87" customWidth="1"/>
    <col min="2819" max="2819" width="10" style="87" customWidth="1"/>
    <col min="2820" max="2820" width="10.42578125" style="87" customWidth="1"/>
    <col min="2821" max="2821" width="9.85546875" style="87" customWidth="1"/>
    <col min="2822" max="2822" width="10.42578125" style="87" customWidth="1"/>
    <col min="2823" max="2823" width="11.28515625" style="87" customWidth="1"/>
    <col min="2824" max="2824" width="14.140625" style="87" customWidth="1"/>
    <col min="2825" max="2825" width="8.85546875" style="87" customWidth="1"/>
    <col min="2826" max="2826" width="9.140625" style="87" customWidth="1"/>
    <col min="2827" max="2827" width="8.42578125" style="87" customWidth="1"/>
    <col min="2828" max="2828" width="17.7109375" style="87" customWidth="1"/>
    <col min="2829" max="2829" width="8.85546875" style="87" customWidth="1"/>
    <col min="2830" max="2830" width="9" style="87" customWidth="1"/>
    <col min="2831" max="2831" width="8.42578125" style="87" customWidth="1"/>
    <col min="2832" max="3072" width="9.140625" style="87"/>
    <col min="3073" max="3073" width="3.28515625" style="87" customWidth="1"/>
    <col min="3074" max="3074" width="7" style="87" customWidth="1"/>
    <col min="3075" max="3075" width="10" style="87" customWidth="1"/>
    <col min="3076" max="3076" width="10.42578125" style="87" customWidth="1"/>
    <col min="3077" max="3077" width="9.85546875" style="87" customWidth="1"/>
    <col min="3078" max="3078" width="10.42578125" style="87" customWidth="1"/>
    <col min="3079" max="3079" width="11.28515625" style="87" customWidth="1"/>
    <col min="3080" max="3080" width="14.140625" style="87" customWidth="1"/>
    <col min="3081" max="3081" width="8.85546875" style="87" customWidth="1"/>
    <col min="3082" max="3082" width="9.140625" style="87" customWidth="1"/>
    <col min="3083" max="3083" width="8.42578125" style="87" customWidth="1"/>
    <col min="3084" max="3084" width="17.7109375" style="87" customWidth="1"/>
    <col min="3085" max="3085" width="8.85546875" style="87" customWidth="1"/>
    <col min="3086" max="3086" width="9" style="87" customWidth="1"/>
    <col min="3087" max="3087" width="8.42578125" style="87" customWidth="1"/>
    <col min="3088" max="3328" width="9.140625" style="87"/>
    <col min="3329" max="3329" width="3.28515625" style="87" customWidth="1"/>
    <col min="3330" max="3330" width="7" style="87" customWidth="1"/>
    <col min="3331" max="3331" width="10" style="87" customWidth="1"/>
    <col min="3332" max="3332" width="10.42578125" style="87" customWidth="1"/>
    <col min="3333" max="3333" width="9.85546875" style="87" customWidth="1"/>
    <col min="3334" max="3334" width="10.42578125" style="87" customWidth="1"/>
    <col min="3335" max="3335" width="11.28515625" style="87" customWidth="1"/>
    <col min="3336" max="3336" width="14.140625" style="87" customWidth="1"/>
    <col min="3337" max="3337" width="8.85546875" style="87" customWidth="1"/>
    <col min="3338" max="3338" width="9.140625" style="87" customWidth="1"/>
    <col min="3339" max="3339" width="8.42578125" style="87" customWidth="1"/>
    <col min="3340" max="3340" width="17.7109375" style="87" customWidth="1"/>
    <col min="3341" max="3341" width="8.85546875" style="87" customWidth="1"/>
    <col min="3342" max="3342" width="9" style="87" customWidth="1"/>
    <col min="3343" max="3343" width="8.42578125" style="87" customWidth="1"/>
    <col min="3344" max="3584" width="9.140625" style="87"/>
    <col min="3585" max="3585" width="3.28515625" style="87" customWidth="1"/>
    <col min="3586" max="3586" width="7" style="87" customWidth="1"/>
    <col min="3587" max="3587" width="10" style="87" customWidth="1"/>
    <col min="3588" max="3588" width="10.42578125" style="87" customWidth="1"/>
    <col min="3589" max="3589" width="9.85546875" style="87" customWidth="1"/>
    <col min="3590" max="3590" width="10.42578125" style="87" customWidth="1"/>
    <col min="3591" max="3591" width="11.28515625" style="87" customWidth="1"/>
    <col min="3592" max="3592" width="14.140625" style="87" customWidth="1"/>
    <col min="3593" max="3593" width="8.85546875" style="87" customWidth="1"/>
    <col min="3594" max="3594" width="9.140625" style="87" customWidth="1"/>
    <col min="3595" max="3595" width="8.42578125" style="87" customWidth="1"/>
    <col min="3596" max="3596" width="17.7109375" style="87" customWidth="1"/>
    <col min="3597" max="3597" width="8.85546875" style="87" customWidth="1"/>
    <col min="3598" max="3598" width="9" style="87" customWidth="1"/>
    <col min="3599" max="3599" width="8.42578125" style="87" customWidth="1"/>
    <col min="3600" max="3840" width="9.140625" style="87"/>
    <col min="3841" max="3841" width="3.28515625" style="87" customWidth="1"/>
    <col min="3842" max="3842" width="7" style="87" customWidth="1"/>
    <col min="3843" max="3843" width="10" style="87" customWidth="1"/>
    <col min="3844" max="3844" width="10.42578125" style="87" customWidth="1"/>
    <col min="3845" max="3845" width="9.85546875" style="87" customWidth="1"/>
    <col min="3846" max="3846" width="10.42578125" style="87" customWidth="1"/>
    <col min="3847" max="3847" width="11.28515625" style="87" customWidth="1"/>
    <col min="3848" max="3848" width="14.140625" style="87" customWidth="1"/>
    <col min="3849" max="3849" width="8.85546875" style="87" customWidth="1"/>
    <col min="3850" max="3850" width="9.140625" style="87" customWidth="1"/>
    <col min="3851" max="3851" width="8.42578125" style="87" customWidth="1"/>
    <col min="3852" max="3852" width="17.7109375" style="87" customWidth="1"/>
    <col min="3853" max="3853" width="8.85546875" style="87" customWidth="1"/>
    <col min="3854" max="3854" width="9" style="87" customWidth="1"/>
    <col min="3855" max="3855" width="8.42578125" style="87" customWidth="1"/>
    <col min="3856" max="4096" width="9.140625" style="87"/>
    <col min="4097" max="4097" width="3.28515625" style="87" customWidth="1"/>
    <col min="4098" max="4098" width="7" style="87" customWidth="1"/>
    <col min="4099" max="4099" width="10" style="87" customWidth="1"/>
    <col min="4100" max="4100" width="10.42578125" style="87" customWidth="1"/>
    <col min="4101" max="4101" width="9.85546875" style="87" customWidth="1"/>
    <col min="4102" max="4102" width="10.42578125" style="87" customWidth="1"/>
    <col min="4103" max="4103" width="11.28515625" style="87" customWidth="1"/>
    <col min="4104" max="4104" width="14.140625" style="87" customWidth="1"/>
    <col min="4105" max="4105" width="8.85546875" style="87" customWidth="1"/>
    <col min="4106" max="4106" width="9.140625" style="87" customWidth="1"/>
    <col min="4107" max="4107" width="8.42578125" style="87" customWidth="1"/>
    <col min="4108" max="4108" width="17.7109375" style="87" customWidth="1"/>
    <col min="4109" max="4109" width="8.85546875" style="87" customWidth="1"/>
    <col min="4110" max="4110" width="9" style="87" customWidth="1"/>
    <col min="4111" max="4111" width="8.42578125" style="87" customWidth="1"/>
    <col min="4112" max="4352" width="9.140625" style="87"/>
    <col min="4353" max="4353" width="3.28515625" style="87" customWidth="1"/>
    <col min="4354" max="4354" width="7" style="87" customWidth="1"/>
    <col min="4355" max="4355" width="10" style="87" customWidth="1"/>
    <col min="4356" max="4356" width="10.42578125" style="87" customWidth="1"/>
    <col min="4357" max="4357" width="9.85546875" style="87" customWidth="1"/>
    <col min="4358" max="4358" width="10.42578125" style="87" customWidth="1"/>
    <col min="4359" max="4359" width="11.28515625" style="87" customWidth="1"/>
    <col min="4360" max="4360" width="14.140625" style="87" customWidth="1"/>
    <col min="4361" max="4361" width="8.85546875" style="87" customWidth="1"/>
    <col min="4362" max="4362" width="9.140625" style="87" customWidth="1"/>
    <col min="4363" max="4363" width="8.42578125" style="87" customWidth="1"/>
    <col min="4364" max="4364" width="17.7109375" style="87" customWidth="1"/>
    <col min="4365" max="4365" width="8.85546875" style="87" customWidth="1"/>
    <col min="4366" max="4366" width="9" style="87" customWidth="1"/>
    <col min="4367" max="4367" width="8.42578125" style="87" customWidth="1"/>
    <col min="4368" max="4608" width="9.140625" style="87"/>
    <col min="4609" max="4609" width="3.28515625" style="87" customWidth="1"/>
    <col min="4610" max="4610" width="7" style="87" customWidth="1"/>
    <col min="4611" max="4611" width="10" style="87" customWidth="1"/>
    <col min="4612" max="4612" width="10.42578125" style="87" customWidth="1"/>
    <col min="4613" max="4613" width="9.85546875" style="87" customWidth="1"/>
    <col min="4614" max="4614" width="10.42578125" style="87" customWidth="1"/>
    <col min="4615" max="4615" width="11.28515625" style="87" customWidth="1"/>
    <col min="4616" max="4616" width="14.140625" style="87" customWidth="1"/>
    <col min="4617" max="4617" width="8.85546875" style="87" customWidth="1"/>
    <col min="4618" max="4618" width="9.140625" style="87" customWidth="1"/>
    <col min="4619" max="4619" width="8.42578125" style="87" customWidth="1"/>
    <col min="4620" max="4620" width="17.7109375" style="87" customWidth="1"/>
    <col min="4621" max="4621" width="8.85546875" style="87" customWidth="1"/>
    <col min="4622" max="4622" width="9" style="87" customWidth="1"/>
    <col min="4623" max="4623" width="8.42578125" style="87" customWidth="1"/>
    <col min="4624" max="4864" width="9.140625" style="87"/>
    <col min="4865" max="4865" width="3.28515625" style="87" customWidth="1"/>
    <col min="4866" max="4866" width="7" style="87" customWidth="1"/>
    <col min="4867" max="4867" width="10" style="87" customWidth="1"/>
    <col min="4868" max="4868" width="10.42578125" style="87" customWidth="1"/>
    <col min="4869" max="4869" width="9.85546875" style="87" customWidth="1"/>
    <col min="4870" max="4870" width="10.42578125" style="87" customWidth="1"/>
    <col min="4871" max="4871" width="11.28515625" style="87" customWidth="1"/>
    <col min="4872" max="4872" width="14.140625" style="87" customWidth="1"/>
    <col min="4873" max="4873" width="8.85546875" style="87" customWidth="1"/>
    <col min="4874" max="4874" width="9.140625" style="87" customWidth="1"/>
    <col min="4875" max="4875" width="8.42578125" style="87" customWidth="1"/>
    <col min="4876" max="4876" width="17.7109375" style="87" customWidth="1"/>
    <col min="4877" max="4877" width="8.85546875" style="87" customWidth="1"/>
    <col min="4878" max="4878" width="9" style="87" customWidth="1"/>
    <col min="4879" max="4879" width="8.42578125" style="87" customWidth="1"/>
    <col min="4880" max="5120" width="9.140625" style="87"/>
    <col min="5121" max="5121" width="3.28515625" style="87" customWidth="1"/>
    <col min="5122" max="5122" width="7" style="87" customWidth="1"/>
    <col min="5123" max="5123" width="10" style="87" customWidth="1"/>
    <col min="5124" max="5124" width="10.42578125" style="87" customWidth="1"/>
    <col min="5125" max="5125" width="9.85546875" style="87" customWidth="1"/>
    <col min="5126" max="5126" width="10.42578125" style="87" customWidth="1"/>
    <col min="5127" max="5127" width="11.28515625" style="87" customWidth="1"/>
    <col min="5128" max="5128" width="14.140625" style="87" customWidth="1"/>
    <col min="5129" max="5129" width="8.85546875" style="87" customWidth="1"/>
    <col min="5130" max="5130" width="9.140625" style="87" customWidth="1"/>
    <col min="5131" max="5131" width="8.42578125" style="87" customWidth="1"/>
    <col min="5132" max="5132" width="17.7109375" style="87" customWidth="1"/>
    <col min="5133" max="5133" width="8.85546875" style="87" customWidth="1"/>
    <col min="5134" max="5134" width="9" style="87" customWidth="1"/>
    <col min="5135" max="5135" width="8.42578125" style="87" customWidth="1"/>
    <col min="5136" max="5376" width="9.140625" style="87"/>
    <col min="5377" max="5377" width="3.28515625" style="87" customWidth="1"/>
    <col min="5378" max="5378" width="7" style="87" customWidth="1"/>
    <col min="5379" max="5379" width="10" style="87" customWidth="1"/>
    <col min="5380" max="5380" width="10.42578125" style="87" customWidth="1"/>
    <col min="5381" max="5381" width="9.85546875" style="87" customWidth="1"/>
    <col min="5382" max="5382" width="10.42578125" style="87" customWidth="1"/>
    <col min="5383" max="5383" width="11.28515625" style="87" customWidth="1"/>
    <col min="5384" max="5384" width="14.140625" style="87" customWidth="1"/>
    <col min="5385" max="5385" width="8.85546875" style="87" customWidth="1"/>
    <col min="5386" max="5386" width="9.140625" style="87" customWidth="1"/>
    <col min="5387" max="5387" width="8.42578125" style="87" customWidth="1"/>
    <col min="5388" max="5388" width="17.7109375" style="87" customWidth="1"/>
    <col min="5389" max="5389" width="8.85546875" style="87" customWidth="1"/>
    <col min="5390" max="5390" width="9" style="87" customWidth="1"/>
    <col min="5391" max="5391" width="8.42578125" style="87" customWidth="1"/>
    <col min="5392" max="5632" width="9.140625" style="87"/>
    <col min="5633" max="5633" width="3.28515625" style="87" customWidth="1"/>
    <col min="5634" max="5634" width="7" style="87" customWidth="1"/>
    <col min="5635" max="5635" width="10" style="87" customWidth="1"/>
    <col min="5636" max="5636" width="10.42578125" style="87" customWidth="1"/>
    <col min="5637" max="5637" width="9.85546875" style="87" customWidth="1"/>
    <col min="5638" max="5638" width="10.42578125" style="87" customWidth="1"/>
    <col min="5639" max="5639" width="11.28515625" style="87" customWidth="1"/>
    <col min="5640" max="5640" width="14.140625" style="87" customWidth="1"/>
    <col min="5641" max="5641" width="8.85546875" style="87" customWidth="1"/>
    <col min="5642" max="5642" width="9.140625" style="87" customWidth="1"/>
    <col min="5643" max="5643" width="8.42578125" style="87" customWidth="1"/>
    <col min="5644" max="5644" width="17.7109375" style="87" customWidth="1"/>
    <col min="5645" max="5645" width="8.85546875" style="87" customWidth="1"/>
    <col min="5646" max="5646" width="9" style="87" customWidth="1"/>
    <col min="5647" max="5647" width="8.42578125" style="87" customWidth="1"/>
    <col min="5648" max="5888" width="9.140625" style="87"/>
    <col min="5889" max="5889" width="3.28515625" style="87" customWidth="1"/>
    <col min="5890" max="5890" width="7" style="87" customWidth="1"/>
    <col min="5891" max="5891" width="10" style="87" customWidth="1"/>
    <col min="5892" max="5892" width="10.42578125" style="87" customWidth="1"/>
    <col min="5893" max="5893" width="9.85546875" style="87" customWidth="1"/>
    <col min="5894" max="5894" width="10.42578125" style="87" customWidth="1"/>
    <col min="5895" max="5895" width="11.28515625" style="87" customWidth="1"/>
    <col min="5896" max="5896" width="14.140625" style="87" customWidth="1"/>
    <col min="5897" max="5897" width="8.85546875" style="87" customWidth="1"/>
    <col min="5898" max="5898" width="9.140625" style="87" customWidth="1"/>
    <col min="5899" max="5899" width="8.42578125" style="87" customWidth="1"/>
    <col min="5900" max="5900" width="17.7109375" style="87" customWidth="1"/>
    <col min="5901" max="5901" width="8.85546875" style="87" customWidth="1"/>
    <col min="5902" max="5902" width="9" style="87" customWidth="1"/>
    <col min="5903" max="5903" width="8.42578125" style="87" customWidth="1"/>
    <col min="5904" max="6144" width="9.140625" style="87"/>
    <col min="6145" max="6145" width="3.28515625" style="87" customWidth="1"/>
    <col min="6146" max="6146" width="7" style="87" customWidth="1"/>
    <col min="6147" max="6147" width="10" style="87" customWidth="1"/>
    <col min="6148" max="6148" width="10.42578125" style="87" customWidth="1"/>
    <col min="6149" max="6149" width="9.85546875" style="87" customWidth="1"/>
    <col min="6150" max="6150" width="10.42578125" style="87" customWidth="1"/>
    <col min="6151" max="6151" width="11.28515625" style="87" customWidth="1"/>
    <col min="6152" max="6152" width="14.140625" style="87" customWidth="1"/>
    <col min="6153" max="6153" width="8.85546875" style="87" customWidth="1"/>
    <col min="6154" max="6154" width="9.140625" style="87" customWidth="1"/>
    <col min="6155" max="6155" width="8.42578125" style="87" customWidth="1"/>
    <col min="6156" max="6156" width="17.7109375" style="87" customWidth="1"/>
    <col min="6157" max="6157" width="8.85546875" style="87" customWidth="1"/>
    <col min="6158" max="6158" width="9" style="87" customWidth="1"/>
    <col min="6159" max="6159" width="8.42578125" style="87" customWidth="1"/>
    <col min="6160" max="6400" width="9.140625" style="87"/>
    <col min="6401" max="6401" width="3.28515625" style="87" customWidth="1"/>
    <col min="6402" max="6402" width="7" style="87" customWidth="1"/>
    <col min="6403" max="6403" width="10" style="87" customWidth="1"/>
    <col min="6404" max="6404" width="10.42578125" style="87" customWidth="1"/>
    <col min="6405" max="6405" width="9.85546875" style="87" customWidth="1"/>
    <col min="6406" max="6406" width="10.42578125" style="87" customWidth="1"/>
    <col min="6407" max="6407" width="11.28515625" style="87" customWidth="1"/>
    <col min="6408" max="6408" width="14.140625" style="87" customWidth="1"/>
    <col min="6409" max="6409" width="8.85546875" style="87" customWidth="1"/>
    <col min="6410" max="6410" width="9.140625" style="87" customWidth="1"/>
    <col min="6411" max="6411" width="8.42578125" style="87" customWidth="1"/>
    <col min="6412" max="6412" width="17.7109375" style="87" customWidth="1"/>
    <col min="6413" max="6413" width="8.85546875" style="87" customWidth="1"/>
    <col min="6414" max="6414" width="9" style="87" customWidth="1"/>
    <col min="6415" max="6415" width="8.42578125" style="87" customWidth="1"/>
    <col min="6416" max="6656" width="9.140625" style="87"/>
    <col min="6657" max="6657" width="3.28515625" style="87" customWidth="1"/>
    <col min="6658" max="6658" width="7" style="87" customWidth="1"/>
    <col min="6659" max="6659" width="10" style="87" customWidth="1"/>
    <col min="6660" max="6660" width="10.42578125" style="87" customWidth="1"/>
    <col min="6661" max="6661" width="9.85546875" style="87" customWidth="1"/>
    <col min="6662" max="6662" width="10.42578125" style="87" customWidth="1"/>
    <col min="6663" max="6663" width="11.28515625" style="87" customWidth="1"/>
    <col min="6664" max="6664" width="14.140625" style="87" customWidth="1"/>
    <col min="6665" max="6665" width="8.85546875" style="87" customWidth="1"/>
    <col min="6666" max="6666" width="9.140625" style="87" customWidth="1"/>
    <col min="6667" max="6667" width="8.42578125" style="87" customWidth="1"/>
    <col min="6668" max="6668" width="17.7109375" style="87" customWidth="1"/>
    <col min="6669" max="6669" width="8.85546875" style="87" customWidth="1"/>
    <col min="6670" max="6670" width="9" style="87" customWidth="1"/>
    <col min="6671" max="6671" width="8.42578125" style="87" customWidth="1"/>
    <col min="6672" max="6912" width="9.140625" style="87"/>
    <col min="6913" max="6913" width="3.28515625" style="87" customWidth="1"/>
    <col min="6914" max="6914" width="7" style="87" customWidth="1"/>
    <col min="6915" max="6915" width="10" style="87" customWidth="1"/>
    <col min="6916" max="6916" width="10.42578125" style="87" customWidth="1"/>
    <col min="6917" max="6917" width="9.85546875" style="87" customWidth="1"/>
    <col min="6918" max="6918" width="10.42578125" style="87" customWidth="1"/>
    <col min="6919" max="6919" width="11.28515625" style="87" customWidth="1"/>
    <col min="6920" max="6920" width="14.140625" style="87" customWidth="1"/>
    <col min="6921" max="6921" width="8.85546875" style="87" customWidth="1"/>
    <col min="6922" max="6922" width="9.140625" style="87" customWidth="1"/>
    <col min="6923" max="6923" width="8.42578125" style="87" customWidth="1"/>
    <col min="6924" max="6924" width="17.7109375" style="87" customWidth="1"/>
    <col min="6925" max="6925" width="8.85546875" style="87" customWidth="1"/>
    <col min="6926" max="6926" width="9" style="87" customWidth="1"/>
    <col min="6927" max="6927" width="8.42578125" style="87" customWidth="1"/>
    <col min="6928" max="7168" width="9.140625" style="87"/>
    <col min="7169" max="7169" width="3.28515625" style="87" customWidth="1"/>
    <col min="7170" max="7170" width="7" style="87" customWidth="1"/>
    <col min="7171" max="7171" width="10" style="87" customWidth="1"/>
    <col min="7172" max="7172" width="10.42578125" style="87" customWidth="1"/>
    <col min="7173" max="7173" width="9.85546875" style="87" customWidth="1"/>
    <col min="7174" max="7174" width="10.42578125" style="87" customWidth="1"/>
    <col min="7175" max="7175" width="11.28515625" style="87" customWidth="1"/>
    <col min="7176" max="7176" width="14.140625" style="87" customWidth="1"/>
    <col min="7177" max="7177" width="8.85546875" style="87" customWidth="1"/>
    <col min="7178" max="7178" width="9.140625" style="87" customWidth="1"/>
    <col min="7179" max="7179" width="8.42578125" style="87" customWidth="1"/>
    <col min="7180" max="7180" width="17.7109375" style="87" customWidth="1"/>
    <col min="7181" max="7181" width="8.85546875" style="87" customWidth="1"/>
    <col min="7182" max="7182" width="9" style="87" customWidth="1"/>
    <col min="7183" max="7183" width="8.42578125" style="87" customWidth="1"/>
    <col min="7184" max="7424" width="9.140625" style="87"/>
    <col min="7425" max="7425" width="3.28515625" style="87" customWidth="1"/>
    <col min="7426" max="7426" width="7" style="87" customWidth="1"/>
    <col min="7427" max="7427" width="10" style="87" customWidth="1"/>
    <col min="7428" max="7428" width="10.42578125" style="87" customWidth="1"/>
    <col min="7429" max="7429" width="9.85546875" style="87" customWidth="1"/>
    <col min="7430" max="7430" width="10.42578125" style="87" customWidth="1"/>
    <col min="7431" max="7431" width="11.28515625" style="87" customWidth="1"/>
    <col min="7432" max="7432" width="14.140625" style="87" customWidth="1"/>
    <col min="7433" max="7433" width="8.85546875" style="87" customWidth="1"/>
    <col min="7434" max="7434" width="9.140625" style="87" customWidth="1"/>
    <col min="7435" max="7435" width="8.42578125" style="87" customWidth="1"/>
    <col min="7436" max="7436" width="17.7109375" style="87" customWidth="1"/>
    <col min="7437" max="7437" width="8.85546875" style="87" customWidth="1"/>
    <col min="7438" max="7438" width="9" style="87" customWidth="1"/>
    <col min="7439" max="7439" width="8.42578125" style="87" customWidth="1"/>
    <col min="7440" max="7680" width="9.140625" style="87"/>
    <col min="7681" max="7681" width="3.28515625" style="87" customWidth="1"/>
    <col min="7682" max="7682" width="7" style="87" customWidth="1"/>
    <col min="7683" max="7683" width="10" style="87" customWidth="1"/>
    <col min="7684" max="7684" width="10.42578125" style="87" customWidth="1"/>
    <col min="7685" max="7685" width="9.85546875" style="87" customWidth="1"/>
    <col min="7686" max="7686" width="10.42578125" style="87" customWidth="1"/>
    <col min="7687" max="7687" width="11.28515625" style="87" customWidth="1"/>
    <col min="7688" max="7688" width="14.140625" style="87" customWidth="1"/>
    <col min="7689" max="7689" width="8.85546875" style="87" customWidth="1"/>
    <col min="7690" max="7690" width="9.140625" style="87" customWidth="1"/>
    <col min="7691" max="7691" width="8.42578125" style="87" customWidth="1"/>
    <col min="7692" max="7692" width="17.7109375" style="87" customWidth="1"/>
    <col min="7693" max="7693" width="8.85546875" style="87" customWidth="1"/>
    <col min="7694" max="7694" width="9" style="87" customWidth="1"/>
    <col min="7695" max="7695" width="8.42578125" style="87" customWidth="1"/>
    <col min="7696" max="7936" width="9.140625" style="87"/>
    <col min="7937" max="7937" width="3.28515625" style="87" customWidth="1"/>
    <col min="7938" max="7938" width="7" style="87" customWidth="1"/>
    <col min="7939" max="7939" width="10" style="87" customWidth="1"/>
    <col min="7940" max="7940" width="10.42578125" style="87" customWidth="1"/>
    <col min="7941" max="7941" width="9.85546875" style="87" customWidth="1"/>
    <col min="7942" max="7942" width="10.42578125" style="87" customWidth="1"/>
    <col min="7943" max="7943" width="11.28515625" style="87" customWidth="1"/>
    <col min="7944" max="7944" width="14.140625" style="87" customWidth="1"/>
    <col min="7945" max="7945" width="8.85546875" style="87" customWidth="1"/>
    <col min="7946" max="7946" width="9.140625" style="87" customWidth="1"/>
    <col min="7947" max="7947" width="8.42578125" style="87" customWidth="1"/>
    <col min="7948" max="7948" width="17.7109375" style="87" customWidth="1"/>
    <col min="7949" max="7949" width="8.85546875" style="87" customWidth="1"/>
    <col min="7950" max="7950" width="9" style="87" customWidth="1"/>
    <col min="7951" max="7951" width="8.42578125" style="87" customWidth="1"/>
    <col min="7952" max="8192" width="9.140625" style="87"/>
    <col min="8193" max="8193" width="3.28515625" style="87" customWidth="1"/>
    <col min="8194" max="8194" width="7" style="87" customWidth="1"/>
    <col min="8195" max="8195" width="10" style="87" customWidth="1"/>
    <col min="8196" max="8196" width="10.42578125" style="87" customWidth="1"/>
    <col min="8197" max="8197" width="9.85546875" style="87" customWidth="1"/>
    <col min="8198" max="8198" width="10.42578125" style="87" customWidth="1"/>
    <col min="8199" max="8199" width="11.28515625" style="87" customWidth="1"/>
    <col min="8200" max="8200" width="14.140625" style="87" customWidth="1"/>
    <col min="8201" max="8201" width="8.85546875" style="87" customWidth="1"/>
    <col min="8202" max="8202" width="9.140625" style="87" customWidth="1"/>
    <col min="8203" max="8203" width="8.42578125" style="87" customWidth="1"/>
    <col min="8204" max="8204" width="17.7109375" style="87" customWidth="1"/>
    <col min="8205" max="8205" width="8.85546875" style="87" customWidth="1"/>
    <col min="8206" max="8206" width="9" style="87" customWidth="1"/>
    <col min="8207" max="8207" width="8.42578125" style="87" customWidth="1"/>
    <col min="8208" max="8448" width="9.140625" style="87"/>
    <col min="8449" max="8449" width="3.28515625" style="87" customWidth="1"/>
    <col min="8450" max="8450" width="7" style="87" customWidth="1"/>
    <col min="8451" max="8451" width="10" style="87" customWidth="1"/>
    <col min="8452" max="8452" width="10.42578125" style="87" customWidth="1"/>
    <col min="8453" max="8453" width="9.85546875" style="87" customWidth="1"/>
    <col min="8454" max="8454" width="10.42578125" style="87" customWidth="1"/>
    <col min="8455" max="8455" width="11.28515625" style="87" customWidth="1"/>
    <col min="8456" max="8456" width="14.140625" style="87" customWidth="1"/>
    <col min="8457" max="8457" width="8.85546875" style="87" customWidth="1"/>
    <col min="8458" max="8458" width="9.140625" style="87" customWidth="1"/>
    <col min="8459" max="8459" width="8.42578125" style="87" customWidth="1"/>
    <col min="8460" max="8460" width="17.7109375" style="87" customWidth="1"/>
    <col min="8461" max="8461" width="8.85546875" style="87" customWidth="1"/>
    <col min="8462" max="8462" width="9" style="87" customWidth="1"/>
    <col min="8463" max="8463" width="8.42578125" style="87" customWidth="1"/>
    <col min="8464" max="8704" width="9.140625" style="87"/>
    <col min="8705" max="8705" width="3.28515625" style="87" customWidth="1"/>
    <col min="8706" max="8706" width="7" style="87" customWidth="1"/>
    <col min="8707" max="8707" width="10" style="87" customWidth="1"/>
    <col min="8708" max="8708" width="10.42578125" style="87" customWidth="1"/>
    <col min="8709" max="8709" width="9.85546875" style="87" customWidth="1"/>
    <col min="8710" max="8710" width="10.42578125" style="87" customWidth="1"/>
    <col min="8711" max="8711" width="11.28515625" style="87" customWidth="1"/>
    <col min="8712" max="8712" width="14.140625" style="87" customWidth="1"/>
    <col min="8713" max="8713" width="8.85546875" style="87" customWidth="1"/>
    <col min="8714" max="8714" width="9.140625" style="87" customWidth="1"/>
    <col min="8715" max="8715" width="8.42578125" style="87" customWidth="1"/>
    <col min="8716" max="8716" width="17.7109375" style="87" customWidth="1"/>
    <col min="8717" max="8717" width="8.85546875" style="87" customWidth="1"/>
    <col min="8718" max="8718" width="9" style="87" customWidth="1"/>
    <col min="8719" max="8719" width="8.42578125" style="87" customWidth="1"/>
    <col min="8720" max="8960" width="9.140625" style="87"/>
    <col min="8961" max="8961" width="3.28515625" style="87" customWidth="1"/>
    <col min="8962" max="8962" width="7" style="87" customWidth="1"/>
    <col min="8963" max="8963" width="10" style="87" customWidth="1"/>
    <col min="8964" max="8964" width="10.42578125" style="87" customWidth="1"/>
    <col min="8965" max="8965" width="9.85546875" style="87" customWidth="1"/>
    <col min="8966" max="8966" width="10.42578125" style="87" customWidth="1"/>
    <col min="8967" max="8967" width="11.28515625" style="87" customWidth="1"/>
    <col min="8968" max="8968" width="14.140625" style="87" customWidth="1"/>
    <col min="8969" max="8969" width="8.85546875" style="87" customWidth="1"/>
    <col min="8970" max="8970" width="9.140625" style="87" customWidth="1"/>
    <col min="8971" max="8971" width="8.42578125" style="87" customWidth="1"/>
    <col min="8972" max="8972" width="17.7109375" style="87" customWidth="1"/>
    <col min="8973" max="8973" width="8.85546875" style="87" customWidth="1"/>
    <col min="8974" max="8974" width="9" style="87" customWidth="1"/>
    <col min="8975" max="8975" width="8.42578125" style="87" customWidth="1"/>
    <col min="8976" max="9216" width="9.140625" style="87"/>
    <col min="9217" max="9217" width="3.28515625" style="87" customWidth="1"/>
    <col min="9218" max="9218" width="7" style="87" customWidth="1"/>
    <col min="9219" max="9219" width="10" style="87" customWidth="1"/>
    <col min="9220" max="9220" width="10.42578125" style="87" customWidth="1"/>
    <col min="9221" max="9221" width="9.85546875" style="87" customWidth="1"/>
    <col min="9222" max="9222" width="10.42578125" style="87" customWidth="1"/>
    <col min="9223" max="9223" width="11.28515625" style="87" customWidth="1"/>
    <col min="9224" max="9224" width="14.140625" style="87" customWidth="1"/>
    <col min="9225" max="9225" width="8.85546875" style="87" customWidth="1"/>
    <col min="9226" max="9226" width="9.140625" style="87" customWidth="1"/>
    <col min="9227" max="9227" width="8.42578125" style="87" customWidth="1"/>
    <col min="9228" max="9228" width="17.7109375" style="87" customWidth="1"/>
    <col min="9229" max="9229" width="8.85546875" style="87" customWidth="1"/>
    <col min="9230" max="9230" width="9" style="87" customWidth="1"/>
    <col min="9231" max="9231" width="8.42578125" style="87" customWidth="1"/>
    <col min="9232" max="9472" width="9.140625" style="87"/>
    <col min="9473" max="9473" width="3.28515625" style="87" customWidth="1"/>
    <col min="9474" max="9474" width="7" style="87" customWidth="1"/>
    <col min="9475" max="9475" width="10" style="87" customWidth="1"/>
    <col min="9476" max="9476" width="10.42578125" style="87" customWidth="1"/>
    <col min="9477" max="9477" width="9.85546875" style="87" customWidth="1"/>
    <col min="9478" max="9478" width="10.42578125" style="87" customWidth="1"/>
    <col min="9479" max="9479" width="11.28515625" style="87" customWidth="1"/>
    <col min="9480" max="9480" width="14.140625" style="87" customWidth="1"/>
    <col min="9481" max="9481" width="8.85546875" style="87" customWidth="1"/>
    <col min="9482" max="9482" width="9.140625" style="87" customWidth="1"/>
    <col min="9483" max="9483" width="8.42578125" style="87" customWidth="1"/>
    <col min="9484" max="9484" width="17.7109375" style="87" customWidth="1"/>
    <col min="9485" max="9485" width="8.85546875" style="87" customWidth="1"/>
    <col min="9486" max="9486" width="9" style="87" customWidth="1"/>
    <col min="9487" max="9487" width="8.42578125" style="87" customWidth="1"/>
    <col min="9488" max="9728" width="9.140625" style="87"/>
    <col min="9729" max="9729" width="3.28515625" style="87" customWidth="1"/>
    <col min="9730" max="9730" width="7" style="87" customWidth="1"/>
    <col min="9731" max="9731" width="10" style="87" customWidth="1"/>
    <col min="9732" max="9732" width="10.42578125" style="87" customWidth="1"/>
    <col min="9733" max="9733" width="9.85546875" style="87" customWidth="1"/>
    <col min="9734" max="9734" width="10.42578125" style="87" customWidth="1"/>
    <col min="9735" max="9735" width="11.28515625" style="87" customWidth="1"/>
    <col min="9736" max="9736" width="14.140625" style="87" customWidth="1"/>
    <col min="9737" max="9737" width="8.85546875" style="87" customWidth="1"/>
    <col min="9738" max="9738" width="9.140625" style="87" customWidth="1"/>
    <col min="9739" max="9739" width="8.42578125" style="87" customWidth="1"/>
    <col min="9740" max="9740" width="17.7109375" style="87" customWidth="1"/>
    <col min="9741" max="9741" width="8.85546875" style="87" customWidth="1"/>
    <col min="9742" max="9742" width="9" style="87" customWidth="1"/>
    <col min="9743" max="9743" width="8.42578125" style="87" customWidth="1"/>
    <col min="9744" max="9984" width="9.140625" style="87"/>
    <col min="9985" max="9985" width="3.28515625" style="87" customWidth="1"/>
    <col min="9986" max="9986" width="7" style="87" customWidth="1"/>
    <col min="9987" max="9987" width="10" style="87" customWidth="1"/>
    <col min="9988" max="9988" width="10.42578125" style="87" customWidth="1"/>
    <col min="9989" max="9989" width="9.85546875" style="87" customWidth="1"/>
    <col min="9990" max="9990" width="10.42578125" style="87" customWidth="1"/>
    <col min="9991" max="9991" width="11.28515625" style="87" customWidth="1"/>
    <col min="9992" max="9992" width="14.140625" style="87" customWidth="1"/>
    <col min="9993" max="9993" width="8.85546875" style="87" customWidth="1"/>
    <col min="9994" max="9994" width="9.140625" style="87" customWidth="1"/>
    <col min="9995" max="9995" width="8.42578125" style="87" customWidth="1"/>
    <col min="9996" max="9996" width="17.7109375" style="87" customWidth="1"/>
    <col min="9997" max="9997" width="8.85546875" style="87" customWidth="1"/>
    <col min="9998" max="9998" width="9" style="87" customWidth="1"/>
    <col min="9999" max="9999" width="8.42578125" style="87" customWidth="1"/>
    <col min="10000" max="10240" width="9.140625" style="87"/>
    <col min="10241" max="10241" width="3.28515625" style="87" customWidth="1"/>
    <col min="10242" max="10242" width="7" style="87" customWidth="1"/>
    <col min="10243" max="10243" width="10" style="87" customWidth="1"/>
    <col min="10244" max="10244" width="10.42578125" style="87" customWidth="1"/>
    <col min="10245" max="10245" width="9.85546875" style="87" customWidth="1"/>
    <col min="10246" max="10246" width="10.42578125" style="87" customWidth="1"/>
    <col min="10247" max="10247" width="11.28515625" style="87" customWidth="1"/>
    <col min="10248" max="10248" width="14.140625" style="87" customWidth="1"/>
    <col min="10249" max="10249" width="8.85546875" style="87" customWidth="1"/>
    <col min="10250" max="10250" width="9.140625" style="87" customWidth="1"/>
    <col min="10251" max="10251" width="8.42578125" style="87" customWidth="1"/>
    <col min="10252" max="10252" width="17.7109375" style="87" customWidth="1"/>
    <col min="10253" max="10253" width="8.85546875" style="87" customWidth="1"/>
    <col min="10254" max="10254" width="9" style="87" customWidth="1"/>
    <col min="10255" max="10255" width="8.42578125" style="87" customWidth="1"/>
    <col min="10256" max="10496" width="9.140625" style="87"/>
    <col min="10497" max="10497" width="3.28515625" style="87" customWidth="1"/>
    <col min="10498" max="10498" width="7" style="87" customWidth="1"/>
    <col min="10499" max="10499" width="10" style="87" customWidth="1"/>
    <col min="10500" max="10500" width="10.42578125" style="87" customWidth="1"/>
    <col min="10501" max="10501" width="9.85546875" style="87" customWidth="1"/>
    <col min="10502" max="10502" width="10.42578125" style="87" customWidth="1"/>
    <col min="10503" max="10503" width="11.28515625" style="87" customWidth="1"/>
    <col min="10504" max="10504" width="14.140625" style="87" customWidth="1"/>
    <col min="10505" max="10505" width="8.85546875" style="87" customWidth="1"/>
    <col min="10506" max="10506" width="9.140625" style="87" customWidth="1"/>
    <col min="10507" max="10507" width="8.42578125" style="87" customWidth="1"/>
    <col min="10508" max="10508" width="17.7109375" style="87" customWidth="1"/>
    <col min="10509" max="10509" width="8.85546875" style="87" customWidth="1"/>
    <col min="10510" max="10510" width="9" style="87" customWidth="1"/>
    <col min="10511" max="10511" width="8.42578125" style="87" customWidth="1"/>
    <col min="10512" max="10752" width="9.140625" style="87"/>
    <col min="10753" max="10753" width="3.28515625" style="87" customWidth="1"/>
    <col min="10754" max="10754" width="7" style="87" customWidth="1"/>
    <col min="10755" max="10755" width="10" style="87" customWidth="1"/>
    <col min="10756" max="10756" width="10.42578125" style="87" customWidth="1"/>
    <col min="10757" max="10757" width="9.85546875" style="87" customWidth="1"/>
    <col min="10758" max="10758" width="10.42578125" style="87" customWidth="1"/>
    <col min="10759" max="10759" width="11.28515625" style="87" customWidth="1"/>
    <col min="10760" max="10760" width="14.140625" style="87" customWidth="1"/>
    <col min="10761" max="10761" width="8.85546875" style="87" customWidth="1"/>
    <col min="10762" max="10762" width="9.140625" style="87" customWidth="1"/>
    <col min="10763" max="10763" width="8.42578125" style="87" customWidth="1"/>
    <col min="10764" max="10764" width="17.7109375" style="87" customWidth="1"/>
    <col min="10765" max="10765" width="8.85546875" style="87" customWidth="1"/>
    <col min="10766" max="10766" width="9" style="87" customWidth="1"/>
    <col min="10767" max="10767" width="8.42578125" style="87" customWidth="1"/>
    <col min="10768" max="11008" width="9.140625" style="87"/>
    <col min="11009" max="11009" width="3.28515625" style="87" customWidth="1"/>
    <col min="11010" max="11010" width="7" style="87" customWidth="1"/>
    <col min="11011" max="11011" width="10" style="87" customWidth="1"/>
    <col min="11012" max="11012" width="10.42578125" style="87" customWidth="1"/>
    <col min="11013" max="11013" width="9.85546875" style="87" customWidth="1"/>
    <col min="11014" max="11014" width="10.42578125" style="87" customWidth="1"/>
    <col min="11015" max="11015" width="11.28515625" style="87" customWidth="1"/>
    <col min="11016" max="11016" width="14.140625" style="87" customWidth="1"/>
    <col min="11017" max="11017" width="8.85546875" style="87" customWidth="1"/>
    <col min="11018" max="11018" width="9.140625" style="87" customWidth="1"/>
    <col min="11019" max="11019" width="8.42578125" style="87" customWidth="1"/>
    <col min="11020" max="11020" width="17.7109375" style="87" customWidth="1"/>
    <col min="11021" max="11021" width="8.85546875" style="87" customWidth="1"/>
    <col min="11022" max="11022" width="9" style="87" customWidth="1"/>
    <col min="11023" max="11023" width="8.42578125" style="87" customWidth="1"/>
    <col min="11024" max="11264" width="9.140625" style="87"/>
    <col min="11265" max="11265" width="3.28515625" style="87" customWidth="1"/>
    <col min="11266" max="11266" width="7" style="87" customWidth="1"/>
    <col min="11267" max="11267" width="10" style="87" customWidth="1"/>
    <col min="11268" max="11268" width="10.42578125" style="87" customWidth="1"/>
    <col min="11269" max="11269" width="9.85546875" style="87" customWidth="1"/>
    <col min="11270" max="11270" width="10.42578125" style="87" customWidth="1"/>
    <col min="11271" max="11271" width="11.28515625" style="87" customWidth="1"/>
    <col min="11272" max="11272" width="14.140625" style="87" customWidth="1"/>
    <col min="11273" max="11273" width="8.85546875" style="87" customWidth="1"/>
    <col min="11274" max="11274" width="9.140625" style="87" customWidth="1"/>
    <col min="11275" max="11275" width="8.42578125" style="87" customWidth="1"/>
    <col min="11276" max="11276" width="17.7109375" style="87" customWidth="1"/>
    <col min="11277" max="11277" width="8.85546875" style="87" customWidth="1"/>
    <col min="11278" max="11278" width="9" style="87" customWidth="1"/>
    <col min="11279" max="11279" width="8.42578125" style="87" customWidth="1"/>
    <col min="11280" max="11520" width="9.140625" style="87"/>
    <col min="11521" max="11521" width="3.28515625" style="87" customWidth="1"/>
    <col min="11522" max="11522" width="7" style="87" customWidth="1"/>
    <col min="11523" max="11523" width="10" style="87" customWidth="1"/>
    <col min="11524" max="11524" width="10.42578125" style="87" customWidth="1"/>
    <col min="11525" max="11525" width="9.85546875" style="87" customWidth="1"/>
    <col min="11526" max="11526" width="10.42578125" style="87" customWidth="1"/>
    <col min="11527" max="11527" width="11.28515625" style="87" customWidth="1"/>
    <col min="11528" max="11528" width="14.140625" style="87" customWidth="1"/>
    <col min="11529" max="11529" width="8.85546875" style="87" customWidth="1"/>
    <col min="11530" max="11530" width="9.140625" style="87" customWidth="1"/>
    <col min="11531" max="11531" width="8.42578125" style="87" customWidth="1"/>
    <col min="11532" max="11532" width="17.7109375" style="87" customWidth="1"/>
    <col min="11533" max="11533" width="8.85546875" style="87" customWidth="1"/>
    <col min="11534" max="11534" width="9" style="87" customWidth="1"/>
    <col min="11535" max="11535" width="8.42578125" style="87" customWidth="1"/>
    <col min="11536" max="11776" width="9.140625" style="87"/>
    <col min="11777" max="11777" width="3.28515625" style="87" customWidth="1"/>
    <col min="11778" max="11778" width="7" style="87" customWidth="1"/>
    <col min="11779" max="11779" width="10" style="87" customWidth="1"/>
    <col min="11780" max="11780" width="10.42578125" style="87" customWidth="1"/>
    <col min="11781" max="11781" width="9.85546875" style="87" customWidth="1"/>
    <col min="11782" max="11782" width="10.42578125" style="87" customWidth="1"/>
    <col min="11783" max="11783" width="11.28515625" style="87" customWidth="1"/>
    <col min="11784" max="11784" width="14.140625" style="87" customWidth="1"/>
    <col min="11785" max="11785" width="8.85546875" style="87" customWidth="1"/>
    <col min="11786" max="11786" width="9.140625" style="87" customWidth="1"/>
    <col min="11787" max="11787" width="8.42578125" style="87" customWidth="1"/>
    <col min="11788" max="11788" width="17.7109375" style="87" customWidth="1"/>
    <col min="11789" max="11789" width="8.85546875" style="87" customWidth="1"/>
    <col min="11790" max="11790" width="9" style="87" customWidth="1"/>
    <col min="11791" max="11791" width="8.42578125" style="87" customWidth="1"/>
    <col min="11792" max="12032" width="9.140625" style="87"/>
    <col min="12033" max="12033" width="3.28515625" style="87" customWidth="1"/>
    <col min="12034" max="12034" width="7" style="87" customWidth="1"/>
    <col min="12035" max="12035" width="10" style="87" customWidth="1"/>
    <col min="12036" max="12036" width="10.42578125" style="87" customWidth="1"/>
    <col min="12037" max="12037" width="9.85546875" style="87" customWidth="1"/>
    <col min="12038" max="12038" width="10.42578125" style="87" customWidth="1"/>
    <col min="12039" max="12039" width="11.28515625" style="87" customWidth="1"/>
    <col min="12040" max="12040" width="14.140625" style="87" customWidth="1"/>
    <col min="12041" max="12041" width="8.85546875" style="87" customWidth="1"/>
    <col min="12042" max="12042" width="9.140625" style="87" customWidth="1"/>
    <col min="12043" max="12043" width="8.42578125" style="87" customWidth="1"/>
    <col min="12044" max="12044" width="17.7109375" style="87" customWidth="1"/>
    <col min="12045" max="12045" width="8.85546875" style="87" customWidth="1"/>
    <col min="12046" max="12046" width="9" style="87" customWidth="1"/>
    <col min="12047" max="12047" width="8.42578125" style="87" customWidth="1"/>
    <col min="12048" max="12288" width="9.140625" style="87"/>
    <col min="12289" max="12289" width="3.28515625" style="87" customWidth="1"/>
    <col min="12290" max="12290" width="7" style="87" customWidth="1"/>
    <col min="12291" max="12291" width="10" style="87" customWidth="1"/>
    <col min="12292" max="12292" width="10.42578125" style="87" customWidth="1"/>
    <col min="12293" max="12293" width="9.85546875" style="87" customWidth="1"/>
    <col min="12294" max="12294" width="10.42578125" style="87" customWidth="1"/>
    <col min="12295" max="12295" width="11.28515625" style="87" customWidth="1"/>
    <col min="12296" max="12296" width="14.140625" style="87" customWidth="1"/>
    <col min="12297" max="12297" width="8.85546875" style="87" customWidth="1"/>
    <col min="12298" max="12298" width="9.140625" style="87" customWidth="1"/>
    <col min="12299" max="12299" width="8.42578125" style="87" customWidth="1"/>
    <col min="12300" max="12300" width="17.7109375" style="87" customWidth="1"/>
    <col min="12301" max="12301" width="8.85546875" style="87" customWidth="1"/>
    <col min="12302" max="12302" width="9" style="87" customWidth="1"/>
    <col min="12303" max="12303" width="8.42578125" style="87" customWidth="1"/>
    <col min="12304" max="12544" width="9.140625" style="87"/>
    <col min="12545" max="12545" width="3.28515625" style="87" customWidth="1"/>
    <col min="12546" max="12546" width="7" style="87" customWidth="1"/>
    <col min="12547" max="12547" width="10" style="87" customWidth="1"/>
    <col min="12548" max="12548" width="10.42578125" style="87" customWidth="1"/>
    <col min="12549" max="12549" width="9.85546875" style="87" customWidth="1"/>
    <col min="12550" max="12550" width="10.42578125" style="87" customWidth="1"/>
    <col min="12551" max="12551" width="11.28515625" style="87" customWidth="1"/>
    <col min="12552" max="12552" width="14.140625" style="87" customWidth="1"/>
    <col min="12553" max="12553" width="8.85546875" style="87" customWidth="1"/>
    <col min="12554" max="12554" width="9.140625" style="87" customWidth="1"/>
    <col min="12555" max="12555" width="8.42578125" style="87" customWidth="1"/>
    <col min="12556" max="12556" width="17.7109375" style="87" customWidth="1"/>
    <col min="12557" max="12557" width="8.85546875" style="87" customWidth="1"/>
    <col min="12558" max="12558" width="9" style="87" customWidth="1"/>
    <col min="12559" max="12559" width="8.42578125" style="87" customWidth="1"/>
    <col min="12560" max="12800" width="9.140625" style="87"/>
    <col min="12801" max="12801" width="3.28515625" style="87" customWidth="1"/>
    <col min="12802" max="12802" width="7" style="87" customWidth="1"/>
    <col min="12803" max="12803" width="10" style="87" customWidth="1"/>
    <col min="12804" max="12804" width="10.42578125" style="87" customWidth="1"/>
    <col min="12805" max="12805" width="9.85546875" style="87" customWidth="1"/>
    <col min="12806" max="12806" width="10.42578125" style="87" customWidth="1"/>
    <col min="12807" max="12807" width="11.28515625" style="87" customWidth="1"/>
    <col min="12808" max="12808" width="14.140625" style="87" customWidth="1"/>
    <col min="12809" max="12809" width="8.85546875" style="87" customWidth="1"/>
    <col min="12810" max="12810" width="9.140625" style="87" customWidth="1"/>
    <col min="12811" max="12811" width="8.42578125" style="87" customWidth="1"/>
    <col min="12812" max="12812" width="17.7109375" style="87" customWidth="1"/>
    <col min="12813" max="12813" width="8.85546875" style="87" customWidth="1"/>
    <col min="12814" max="12814" width="9" style="87" customWidth="1"/>
    <col min="12815" max="12815" width="8.42578125" style="87" customWidth="1"/>
    <col min="12816" max="13056" width="9.140625" style="87"/>
    <col min="13057" max="13057" width="3.28515625" style="87" customWidth="1"/>
    <col min="13058" max="13058" width="7" style="87" customWidth="1"/>
    <col min="13059" max="13059" width="10" style="87" customWidth="1"/>
    <col min="13060" max="13060" width="10.42578125" style="87" customWidth="1"/>
    <col min="13061" max="13061" width="9.85546875" style="87" customWidth="1"/>
    <col min="13062" max="13062" width="10.42578125" style="87" customWidth="1"/>
    <col min="13063" max="13063" width="11.28515625" style="87" customWidth="1"/>
    <col min="13064" max="13064" width="14.140625" style="87" customWidth="1"/>
    <col min="13065" max="13065" width="8.85546875" style="87" customWidth="1"/>
    <col min="13066" max="13066" width="9.140625" style="87" customWidth="1"/>
    <col min="13067" max="13067" width="8.42578125" style="87" customWidth="1"/>
    <col min="13068" max="13068" width="17.7109375" style="87" customWidth="1"/>
    <col min="13069" max="13069" width="8.85546875" style="87" customWidth="1"/>
    <col min="13070" max="13070" width="9" style="87" customWidth="1"/>
    <col min="13071" max="13071" width="8.42578125" style="87" customWidth="1"/>
    <col min="13072" max="13312" width="9.140625" style="87"/>
    <col min="13313" max="13313" width="3.28515625" style="87" customWidth="1"/>
    <col min="13314" max="13314" width="7" style="87" customWidth="1"/>
    <col min="13315" max="13315" width="10" style="87" customWidth="1"/>
    <col min="13316" max="13316" width="10.42578125" style="87" customWidth="1"/>
    <col min="13317" max="13317" width="9.85546875" style="87" customWidth="1"/>
    <col min="13318" max="13318" width="10.42578125" style="87" customWidth="1"/>
    <col min="13319" max="13319" width="11.28515625" style="87" customWidth="1"/>
    <col min="13320" max="13320" width="14.140625" style="87" customWidth="1"/>
    <col min="13321" max="13321" width="8.85546875" style="87" customWidth="1"/>
    <col min="13322" max="13322" width="9.140625" style="87" customWidth="1"/>
    <col min="13323" max="13323" width="8.42578125" style="87" customWidth="1"/>
    <col min="13324" max="13324" width="17.7109375" style="87" customWidth="1"/>
    <col min="13325" max="13325" width="8.85546875" style="87" customWidth="1"/>
    <col min="13326" max="13326" width="9" style="87" customWidth="1"/>
    <col min="13327" max="13327" width="8.42578125" style="87" customWidth="1"/>
    <col min="13328" max="13568" width="9.140625" style="87"/>
    <col min="13569" max="13569" width="3.28515625" style="87" customWidth="1"/>
    <col min="13570" max="13570" width="7" style="87" customWidth="1"/>
    <col min="13571" max="13571" width="10" style="87" customWidth="1"/>
    <col min="13572" max="13572" width="10.42578125" style="87" customWidth="1"/>
    <col min="13573" max="13573" width="9.85546875" style="87" customWidth="1"/>
    <col min="13574" max="13574" width="10.42578125" style="87" customWidth="1"/>
    <col min="13575" max="13575" width="11.28515625" style="87" customWidth="1"/>
    <col min="13576" max="13576" width="14.140625" style="87" customWidth="1"/>
    <col min="13577" max="13577" width="8.85546875" style="87" customWidth="1"/>
    <col min="13578" max="13578" width="9.140625" style="87" customWidth="1"/>
    <col min="13579" max="13579" width="8.42578125" style="87" customWidth="1"/>
    <col min="13580" max="13580" width="17.7109375" style="87" customWidth="1"/>
    <col min="13581" max="13581" width="8.85546875" style="87" customWidth="1"/>
    <col min="13582" max="13582" width="9" style="87" customWidth="1"/>
    <col min="13583" max="13583" width="8.42578125" style="87" customWidth="1"/>
    <col min="13584" max="13824" width="9.140625" style="87"/>
    <col min="13825" max="13825" width="3.28515625" style="87" customWidth="1"/>
    <col min="13826" max="13826" width="7" style="87" customWidth="1"/>
    <col min="13827" max="13827" width="10" style="87" customWidth="1"/>
    <col min="13828" max="13828" width="10.42578125" style="87" customWidth="1"/>
    <col min="13829" max="13829" width="9.85546875" style="87" customWidth="1"/>
    <col min="13830" max="13830" width="10.42578125" style="87" customWidth="1"/>
    <col min="13831" max="13831" width="11.28515625" style="87" customWidth="1"/>
    <col min="13832" max="13832" width="14.140625" style="87" customWidth="1"/>
    <col min="13833" max="13833" width="8.85546875" style="87" customWidth="1"/>
    <col min="13834" max="13834" width="9.140625" style="87" customWidth="1"/>
    <col min="13835" max="13835" width="8.42578125" style="87" customWidth="1"/>
    <col min="13836" max="13836" width="17.7109375" style="87" customWidth="1"/>
    <col min="13837" max="13837" width="8.85546875" style="87" customWidth="1"/>
    <col min="13838" max="13838" width="9" style="87" customWidth="1"/>
    <col min="13839" max="13839" width="8.42578125" style="87" customWidth="1"/>
    <col min="13840" max="14080" width="9.140625" style="87"/>
    <col min="14081" max="14081" width="3.28515625" style="87" customWidth="1"/>
    <col min="14082" max="14082" width="7" style="87" customWidth="1"/>
    <col min="14083" max="14083" width="10" style="87" customWidth="1"/>
    <col min="14084" max="14084" width="10.42578125" style="87" customWidth="1"/>
    <col min="14085" max="14085" width="9.85546875" style="87" customWidth="1"/>
    <col min="14086" max="14086" width="10.42578125" style="87" customWidth="1"/>
    <col min="14087" max="14087" width="11.28515625" style="87" customWidth="1"/>
    <col min="14088" max="14088" width="14.140625" style="87" customWidth="1"/>
    <col min="14089" max="14089" width="8.85546875" style="87" customWidth="1"/>
    <col min="14090" max="14090" width="9.140625" style="87" customWidth="1"/>
    <col min="14091" max="14091" width="8.42578125" style="87" customWidth="1"/>
    <col min="14092" max="14092" width="17.7109375" style="87" customWidth="1"/>
    <col min="14093" max="14093" width="8.85546875" style="87" customWidth="1"/>
    <col min="14094" max="14094" width="9" style="87" customWidth="1"/>
    <col min="14095" max="14095" width="8.42578125" style="87" customWidth="1"/>
    <col min="14096" max="14336" width="9.140625" style="87"/>
    <col min="14337" max="14337" width="3.28515625" style="87" customWidth="1"/>
    <col min="14338" max="14338" width="7" style="87" customWidth="1"/>
    <col min="14339" max="14339" width="10" style="87" customWidth="1"/>
    <col min="14340" max="14340" width="10.42578125" style="87" customWidth="1"/>
    <col min="14341" max="14341" width="9.85546875" style="87" customWidth="1"/>
    <col min="14342" max="14342" width="10.42578125" style="87" customWidth="1"/>
    <col min="14343" max="14343" width="11.28515625" style="87" customWidth="1"/>
    <col min="14344" max="14344" width="14.140625" style="87" customWidth="1"/>
    <col min="14345" max="14345" width="8.85546875" style="87" customWidth="1"/>
    <col min="14346" max="14346" width="9.140625" style="87" customWidth="1"/>
    <col min="14347" max="14347" width="8.42578125" style="87" customWidth="1"/>
    <col min="14348" max="14348" width="17.7109375" style="87" customWidth="1"/>
    <col min="14349" max="14349" width="8.85546875" style="87" customWidth="1"/>
    <col min="14350" max="14350" width="9" style="87" customWidth="1"/>
    <col min="14351" max="14351" width="8.42578125" style="87" customWidth="1"/>
    <col min="14352" max="14592" width="9.140625" style="87"/>
    <col min="14593" max="14593" width="3.28515625" style="87" customWidth="1"/>
    <col min="14594" max="14594" width="7" style="87" customWidth="1"/>
    <col min="14595" max="14595" width="10" style="87" customWidth="1"/>
    <col min="14596" max="14596" width="10.42578125" style="87" customWidth="1"/>
    <col min="14597" max="14597" width="9.85546875" style="87" customWidth="1"/>
    <col min="14598" max="14598" width="10.42578125" style="87" customWidth="1"/>
    <col min="14599" max="14599" width="11.28515625" style="87" customWidth="1"/>
    <col min="14600" max="14600" width="14.140625" style="87" customWidth="1"/>
    <col min="14601" max="14601" width="8.85546875" style="87" customWidth="1"/>
    <col min="14602" max="14602" width="9.140625" style="87" customWidth="1"/>
    <col min="14603" max="14603" width="8.42578125" style="87" customWidth="1"/>
    <col min="14604" max="14604" width="17.7109375" style="87" customWidth="1"/>
    <col min="14605" max="14605" width="8.85546875" style="87" customWidth="1"/>
    <col min="14606" max="14606" width="9" style="87" customWidth="1"/>
    <col min="14607" max="14607" width="8.42578125" style="87" customWidth="1"/>
    <col min="14608" max="14848" width="9.140625" style="87"/>
    <col min="14849" max="14849" width="3.28515625" style="87" customWidth="1"/>
    <col min="14850" max="14850" width="7" style="87" customWidth="1"/>
    <col min="14851" max="14851" width="10" style="87" customWidth="1"/>
    <col min="14852" max="14852" width="10.42578125" style="87" customWidth="1"/>
    <col min="14853" max="14853" width="9.85546875" style="87" customWidth="1"/>
    <col min="14854" max="14854" width="10.42578125" style="87" customWidth="1"/>
    <col min="14855" max="14855" width="11.28515625" style="87" customWidth="1"/>
    <col min="14856" max="14856" width="14.140625" style="87" customWidth="1"/>
    <col min="14857" max="14857" width="8.85546875" style="87" customWidth="1"/>
    <col min="14858" max="14858" width="9.140625" style="87" customWidth="1"/>
    <col min="14859" max="14859" width="8.42578125" style="87" customWidth="1"/>
    <col min="14860" max="14860" width="17.7109375" style="87" customWidth="1"/>
    <col min="14861" max="14861" width="8.85546875" style="87" customWidth="1"/>
    <col min="14862" max="14862" width="9" style="87" customWidth="1"/>
    <col min="14863" max="14863" width="8.42578125" style="87" customWidth="1"/>
    <col min="14864" max="15104" width="9.140625" style="87"/>
    <col min="15105" max="15105" width="3.28515625" style="87" customWidth="1"/>
    <col min="15106" max="15106" width="7" style="87" customWidth="1"/>
    <col min="15107" max="15107" width="10" style="87" customWidth="1"/>
    <col min="15108" max="15108" width="10.42578125" style="87" customWidth="1"/>
    <col min="15109" max="15109" width="9.85546875" style="87" customWidth="1"/>
    <col min="15110" max="15110" width="10.42578125" style="87" customWidth="1"/>
    <col min="15111" max="15111" width="11.28515625" style="87" customWidth="1"/>
    <col min="15112" max="15112" width="14.140625" style="87" customWidth="1"/>
    <col min="15113" max="15113" width="8.85546875" style="87" customWidth="1"/>
    <col min="15114" max="15114" width="9.140625" style="87" customWidth="1"/>
    <col min="15115" max="15115" width="8.42578125" style="87" customWidth="1"/>
    <col min="15116" max="15116" width="17.7109375" style="87" customWidth="1"/>
    <col min="15117" max="15117" width="8.85546875" style="87" customWidth="1"/>
    <col min="15118" max="15118" width="9" style="87" customWidth="1"/>
    <col min="15119" max="15119" width="8.42578125" style="87" customWidth="1"/>
    <col min="15120" max="15360" width="9.140625" style="87"/>
    <col min="15361" max="15361" width="3.28515625" style="87" customWidth="1"/>
    <col min="15362" max="15362" width="7" style="87" customWidth="1"/>
    <col min="15363" max="15363" width="10" style="87" customWidth="1"/>
    <col min="15364" max="15364" width="10.42578125" style="87" customWidth="1"/>
    <col min="15365" max="15365" width="9.85546875" style="87" customWidth="1"/>
    <col min="15366" max="15366" width="10.42578125" style="87" customWidth="1"/>
    <col min="15367" max="15367" width="11.28515625" style="87" customWidth="1"/>
    <col min="15368" max="15368" width="14.140625" style="87" customWidth="1"/>
    <col min="15369" max="15369" width="8.85546875" style="87" customWidth="1"/>
    <col min="15370" max="15370" width="9.140625" style="87" customWidth="1"/>
    <col min="15371" max="15371" width="8.42578125" style="87" customWidth="1"/>
    <col min="15372" max="15372" width="17.7109375" style="87" customWidth="1"/>
    <col min="15373" max="15373" width="8.85546875" style="87" customWidth="1"/>
    <col min="15374" max="15374" width="9" style="87" customWidth="1"/>
    <col min="15375" max="15375" width="8.42578125" style="87" customWidth="1"/>
    <col min="15376" max="15616" width="9.140625" style="87"/>
    <col min="15617" max="15617" width="3.28515625" style="87" customWidth="1"/>
    <col min="15618" max="15618" width="7" style="87" customWidth="1"/>
    <col min="15619" max="15619" width="10" style="87" customWidth="1"/>
    <col min="15620" max="15620" width="10.42578125" style="87" customWidth="1"/>
    <col min="15621" max="15621" width="9.85546875" style="87" customWidth="1"/>
    <col min="15622" max="15622" width="10.42578125" style="87" customWidth="1"/>
    <col min="15623" max="15623" width="11.28515625" style="87" customWidth="1"/>
    <col min="15624" max="15624" width="14.140625" style="87" customWidth="1"/>
    <col min="15625" max="15625" width="8.85546875" style="87" customWidth="1"/>
    <col min="15626" max="15626" width="9.140625" style="87" customWidth="1"/>
    <col min="15627" max="15627" width="8.42578125" style="87" customWidth="1"/>
    <col min="15628" max="15628" width="17.7109375" style="87" customWidth="1"/>
    <col min="15629" max="15629" width="8.85546875" style="87" customWidth="1"/>
    <col min="15630" max="15630" width="9" style="87" customWidth="1"/>
    <col min="15631" max="15631" width="8.42578125" style="87" customWidth="1"/>
    <col min="15632" max="15872" width="9.140625" style="87"/>
    <col min="15873" max="15873" width="3.28515625" style="87" customWidth="1"/>
    <col min="15874" max="15874" width="7" style="87" customWidth="1"/>
    <col min="15875" max="15875" width="10" style="87" customWidth="1"/>
    <col min="15876" max="15876" width="10.42578125" style="87" customWidth="1"/>
    <col min="15877" max="15877" width="9.85546875" style="87" customWidth="1"/>
    <col min="15878" max="15878" width="10.42578125" style="87" customWidth="1"/>
    <col min="15879" max="15879" width="11.28515625" style="87" customWidth="1"/>
    <col min="15880" max="15880" width="14.140625" style="87" customWidth="1"/>
    <col min="15881" max="15881" width="8.85546875" style="87" customWidth="1"/>
    <col min="15882" max="15882" width="9.140625" style="87" customWidth="1"/>
    <col min="15883" max="15883" width="8.42578125" style="87" customWidth="1"/>
    <col min="15884" max="15884" width="17.7109375" style="87" customWidth="1"/>
    <col min="15885" max="15885" width="8.85546875" style="87" customWidth="1"/>
    <col min="15886" max="15886" width="9" style="87" customWidth="1"/>
    <col min="15887" max="15887" width="8.42578125" style="87" customWidth="1"/>
    <col min="15888" max="16128" width="9.140625" style="87"/>
    <col min="16129" max="16129" width="3.28515625" style="87" customWidth="1"/>
    <col min="16130" max="16130" width="7" style="87" customWidth="1"/>
    <col min="16131" max="16131" width="10" style="87" customWidth="1"/>
    <col min="16132" max="16132" width="10.42578125" style="87" customWidth="1"/>
    <col min="16133" max="16133" width="9.85546875" style="87" customWidth="1"/>
    <col min="16134" max="16134" width="10.42578125" style="87" customWidth="1"/>
    <col min="16135" max="16135" width="11.28515625" style="87" customWidth="1"/>
    <col min="16136" max="16136" width="14.140625" style="87" customWidth="1"/>
    <col min="16137" max="16137" width="8.85546875" style="87" customWidth="1"/>
    <col min="16138" max="16138" width="9.140625" style="87" customWidth="1"/>
    <col min="16139" max="16139" width="8.42578125" style="87" customWidth="1"/>
    <col min="16140" max="16140" width="17.7109375" style="87" customWidth="1"/>
    <col min="16141" max="16141" width="8.85546875" style="87" customWidth="1"/>
    <col min="16142" max="16142" width="9" style="87" customWidth="1"/>
    <col min="16143" max="16143" width="8.42578125" style="87" customWidth="1"/>
    <col min="16144" max="16384" width="9.140625" style="87"/>
  </cols>
  <sheetData>
    <row r="1" spans="1:24" ht="15" x14ac:dyDescent="0.2">
      <c r="I1" s="81" t="s">
        <v>110</v>
      </c>
    </row>
    <row r="2" spans="1:24" ht="15" x14ac:dyDescent="0.2">
      <c r="I2" s="82" t="s">
        <v>118</v>
      </c>
    </row>
    <row r="3" spans="1:24" ht="15" x14ac:dyDescent="0.2">
      <c r="I3" s="88" t="s">
        <v>119</v>
      </c>
      <c r="S3" s="89" t="s">
        <v>120</v>
      </c>
    </row>
    <row r="4" spans="1:24" x14ac:dyDescent="0.2">
      <c r="C4" s="107" t="s">
        <v>121</v>
      </c>
      <c r="S4" s="86"/>
    </row>
    <row r="5" spans="1:24" x14ac:dyDescent="0.2">
      <c r="B5" s="87"/>
      <c r="C5" s="108" t="s">
        <v>122</v>
      </c>
      <c r="L5" s="90"/>
      <c r="S5" s="90" t="s">
        <v>123</v>
      </c>
    </row>
    <row r="6" spans="1:24" x14ac:dyDescent="0.2">
      <c r="B6" s="87"/>
      <c r="C6" s="87"/>
      <c r="D6" s="91"/>
      <c r="S6" s="86"/>
    </row>
    <row r="7" spans="1:24" x14ac:dyDescent="0.2">
      <c r="B7" s="90" t="s">
        <v>124</v>
      </c>
      <c r="G7" s="87"/>
    </row>
    <row r="8" spans="1:24" x14ac:dyDescent="0.2">
      <c r="M8" s="90" t="s">
        <v>125</v>
      </c>
    </row>
    <row r="9" spans="1:24" s="92" customFormat="1" x14ac:dyDescent="0.25">
      <c r="A9" s="639" t="s">
        <v>18</v>
      </c>
      <c r="B9" s="640" t="s">
        <v>95</v>
      </c>
      <c r="C9" s="640" t="s">
        <v>96</v>
      </c>
      <c r="D9" s="641" t="s">
        <v>97</v>
      </c>
      <c r="E9" s="641"/>
      <c r="F9" s="641" t="s">
        <v>126</v>
      </c>
      <c r="G9" s="640" t="s">
        <v>127</v>
      </c>
      <c r="H9" s="640" t="s">
        <v>128</v>
      </c>
      <c r="I9" s="640"/>
      <c r="J9" s="640"/>
      <c r="K9" s="640"/>
      <c r="L9" s="640"/>
      <c r="M9" s="640" t="s">
        <v>129</v>
      </c>
      <c r="N9" s="640"/>
      <c r="O9" s="640" t="s">
        <v>130</v>
      </c>
      <c r="P9" s="640" t="s">
        <v>131</v>
      </c>
      <c r="Q9" s="640" t="s">
        <v>132</v>
      </c>
      <c r="R9" s="640" t="s">
        <v>133</v>
      </c>
      <c r="S9" s="640" t="s">
        <v>134</v>
      </c>
      <c r="T9" s="640" t="s">
        <v>135</v>
      </c>
      <c r="U9" s="640" t="s">
        <v>136</v>
      </c>
      <c r="V9" s="640" t="s">
        <v>137</v>
      </c>
      <c r="W9" s="640" t="s">
        <v>138</v>
      </c>
      <c r="X9" s="640" t="s">
        <v>139</v>
      </c>
    </row>
    <row r="10" spans="1:24" s="95" customFormat="1" ht="38.25" x14ac:dyDescent="0.25">
      <c r="A10" s="639"/>
      <c r="B10" s="640"/>
      <c r="C10" s="640"/>
      <c r="D10" s="93" t="s">
        <v>8</v>
      </c>
      <c r="E10" s="93" t="s">
        <v>140</v>
      </c>
      <c r="F10" s="641"/>
      <c r="G10" s="640"/>
      <c r="H10" s="94" t="s">
        <v>141</v>
      </c>
      <c r="I10" s="94" t="s">
        <v>142</v>
      </c>
      <c r="J10" s="94" t="s">
        <v>143</v>
      </c>
      <c r="K10" s="94" t="s">
        <v>144</v>
      </c>
      <c r="L10" s="94" t="s">
        <v>145</v>
      </c>
      <c r="M10" s="94" t="s">
        <v>146</v>
      </c>
      <c r="N10" s="94" t="s">
        <v>147</v>
      </c>
      <c r="O10" s="640"/>
      <c r="P10" s="640"/>
      <c r="Q10" s="640"/>
      <c r="R10" s="640"/>
      <c r="S10" s="640"/>
      <c r="T10" s="640"/>
      <c r="U10" s="640"/>
      <c r="V10" s="640"/>
      <c r="W10" s="640"/>
      <c r="X10" s="640"/>
    </row>
    <row r="11" spans="1:24" s="95" customFormat="1" x14ac:dyDescent="0.25">
      <c r="A11" s="96"/>
      <c r="B11" s="97"/>
      <c r="C11" s="97"/>
      <c r="D11" s="97"/>
      <c r="E11" s="97"/>
      <c r="F11" s="98">
        <v>1</v>
      </c>
      <c r="G11" s="99">
        <v>2</v>
      </c>
      <c r="H11" s="98">
        <v>3</v>
      </c>
      <c r="I11" s="99">
        <v>4</v>
      </c>
      <c r="J11" s="98">
        <v>5</v>
      </c>
      <c r="K11" s="99">
        <v>6</v>
      </c>
      <c r="L11" s="98">
        <v>7</v>
      </c>
      <c r="M11" s="99">
        <v>8</v>
      </c>
      <c r="N11" s="98">
        <v>9</v>
      </c>
      <c r="O11" s="99">
        <v>10</v>
      </c>
      <c r="P11" s="98">
        <v>11</v>
      </c>
      <c r="Q11" s="99">
        <v>12</v>
      </c>
      <c r="R11" s="98">
        <v>13</v>
      </c>
      <c r="S11" s="99">
        <v>14</v>
      </c>
      <c r="T11" s="98">
        <v>15</v>
      </c>
      <c r="U11" s="99">
        <v>16</v>
      </c>
      <c r="V11" s="98">
        <v>17</v>
      </c>
      <c r="W11" s="99">
        <v>18</v>
      </c>
      <c r="X11" s="98">
        <v>19</v>
      </c>
    </row>
    <row r="12" spans="1:24" s="100" customFormat="1" x14ac:dyDescent="0.25">
      <c r="A12" s="109">
        <f>A11+1</f>
        <v>1</v>
      </c>
      <c r="B12" s="110"/>
      <c r="C12" s="110"/>
      <c r="D12" s="111"/>
      <c r="E12" s="112"/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/>
    </row>
    <row r="13" spans="1:24" s="100" customFormat="1" x14ac:dyDescent="0.25">
      <c r="A13" s="109">
        <f>A12+1</f>
        <v>2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4" s="100" customFormat="1" x14ac:dyDescent="0.25">
      <c r="A14" s="109">
        <f t="shared" ref="A14:A16" si="0">A13+1</f>
        <v>3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</row>
    <row r="15" spans="1:24" s="100" customFormat="1" x14ac:dyDescent="0.25">
      <c r="A15" s="114">
        <f t="shared" si="0"/>
        <v>4</v>
      </c>
      <c r="B15" s="115"/>
      <c r="C15" s="115"/>
      <c r="D15" s="115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</row>
    <row r="16" spans="1:24" s="100" customFormat="1" x14ac:dyDescent="0.25">
      <c r="A16" s="114">
        <f t="shared" si="0"/>
        <v>5</v>
      </c>
      <c r="B16" s="116"/>
      <c r="C16" s="116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</sheetData>
  <mergeCells count="18">
    <mergeCell ref="G9:G10"/>
    <mergeCell ref="W9:W10"/>
    <mergeCell ref="X9:X10"/>
    <mergeCell ref="H9:L9"/>
    <mergeCell ref="M9:N9"/>
    <mergeCell ref="O9:O10"/>
    <mergeCell ref="P9:P10"/>
    <mergeCell ref="Q9:Q10"/>
    <mergeCell ref="R9:R10"/>
    <mergeCell ref="S9:S10"/>
    <mergeCell ref="T9:T10"/>
    <mergeCell ref="U9:U10"/>
    <mergeCell ref="V9:V10"/>
    <mergeCell ref="A9:A10"/>
    <mergeCell ref="B9:B10"/>
    <mergeCell ref="C9:C10"/>
    <mergeCell ref="D9:E9"/>
    <mergeCell ref="F9:F10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J26"/>
  <sheetViews>
    <sheetView workbookViewId="0">
      <pane xSplit="6" ySplit="11" topLeftCell="G12" activePane="bottomRight" state="frozen"/>
      <selection pane="topRight" activeCell="G1" sqref="G1"/>
      <selection pane="bottomLeft" activeCell="A10" sqref="A10"/>
      <selection pane="bottomRight" activeCell="J1" sqref="J1:M3"/>
    </sheetView>
  </sheetViews>
  <sheetFormatPr defaultRowHeight="12.75" x14ac:dyDescent="0.2"/>
  <cols>
    <col min="1" max="1" width="3.28515625" style="216" customWidth="1"/>
    <col min="2" max="2" width="7.28515625" style="216" customWidth="1"/>
    <col min="3" max="3" width="8" style="216" customWidth="1"/>
    <col min="4" max="4" width="7.42578125" style="216" customWidth="1"/>
    <col min="5" max="5" width="8.140625" style="216" customWidth="1"/>
    <col min="6" max="8" width="9.140625" style="216"/>
    <col min="9" max="9" width="7" style="216" customWidth="1"/>
    <col min="10" max="10" width="9.140625" style="216"/>
    <col min="11" max="11" width="7.85546875" style="216" customWidth="1"/>
    <col min="12" max="12" width="12.5703125" style="216" customWidth="1"/>
    <col min="13" max="13" width="11.140625" style="216" customWidth="1"/>
    <col min="14" max="14" width="13.140625" style="216" customWidth="1"/>
    <col min="15" max="15" width="10" style="216" customWidth="1"/>
    <col min="16" max="16" width="12.5703125" style="216" bestFit="1" customWidth="1"/>
    <col min="17" max="17" width="10.85546875" style="216" customWidth="1"/>
    <col min="18" max="18" width="10.140625" style="216" customWidth="1"/>
    <col min="19" max="19" width="10.5703125" style="216" customWidth="1"/>
    <col min="20" max="20" width="9.140625" style="216"/>
    <col min="21" max="21" width="11" style="216" customWidth="1"/>
    <col min="22" max="24" width="9.140625" style="216"/>
    <col min="25" max="25" width="12" style="216" customWidth="1"/>
    <col min="26" max="28" width="0" style="216" hidden="1" customWidth="1"/>
    <col min="29" max="29" width="10.7109375" style="216" customWidth="1"/>
    <col min="30" max="30" width="0" style="216" hidden="1" customWidth="1"/>
    <col min="31" max="31" width="9.140625" style="216"/>
    <col min="32" max="32" width="13.42578125" style="216" customWidth="1"/>
    <col min="33" max="33" width="14.28515625" style="216" customWidth="1"/>
    <col min="34" max="35" width="9.140625" style="216"/>
    <col min="36" max="36" width="7.85546875" style="216" customWidth="1"/>
    <col min="37" max="37" width="10" style="216" bestFit="1" customWidth="1"/>
    <col min="38" max="38" width="7.5703125" style="216" customWidth="1"/>
    <col min="39" max="39" width="10.5703125" style="216" bestFit="1" customWidth="1"/>
    <col min="40" max="40" width="9.5703125" style="216" bestFit="1" customWidth="1"/>
    <col min="41" max="41" width="10.5703125" style="216" bestFit="1" customWidth="1"/>
    <col min="42" max="42" width="10.85546875" style="216" customWidth="1"/>
    <col min="43" max="43" width="9.140625" style="216"/>
    <col min="44" max="44" width="10" style="216" bestFit="1" customWidth="1"/>
    <col min="45" max="45" width="13.42578125" style="216" customWidth="1"/>
    <col min="46" max="16384" width="9.140625" style="216"/>
  </cols>
  <sheetData>
    <row r="1" spans="1:88" x14ac:dyDescent="0.2">
      <c r="J1" s="217" t="s">
        <v>110</v>
      </c>
    </row>
    <row r="2" spans="1:88" x14ac:dyDescent="0.2">
      <c r="J2" s="216" t="s">
        <v>114</v>
      </c>
    </row>
    <row r="3" spans="1:88" x14ac:dyDescent="0.2">
      <c r="J3" s="218" t="s">
        <v>255</v>
      </c>
    </row>
    <row r="4" spans="1:88" x14ac:dyDescent="0.2">
      <c r="D4" s="220" t="s">
        <v>549</v>
      </c>
    </row>
    <row r="5" spans="1:88" x14ac:dyDescent="0.2">
      <c r="D5" s="220" t="s">
        <v>241</v>
      </c>
    </row>
    <row r="6" spans="1:88" s="87" customFormat="1" x14ac:dyDescent="0.2">
      <c r="A6" s="512"/>
      <c r="B6" s="512"/>
      <c r="C6" s="513"/>
      <c r="D6" s="89"/>
      <c r="E6" s="512"/>
      <c r="F6" s="512"/>
      <c r="G6" s="512"/>
      <c r="I6" s="512"/>
      <c r="J6" s="512"/>
      <c r="K6" s="512"/>
      <c r="L6" s="514"/>
      <c r="M6" s="512"/>
      <c r="N6" s="512"/>
      <c r="O6" s="512"/>
      <c r="P6" s="512"/>
      <c r="Q6" s="512"/>
      <c r="R6" s="86" t="s">
        <v>167</v>
      </c>
      <c r="S6" s="512"/>
      <c r="T6" s="512"/>
      <c r="U6" s="512"/>
      <c r="X6" s="512"/>
      <c r="Z6" s="512"/>
      <c r="AA6" s="512"/>
      <c r="AB6" s="512"/>
      <c r="AC6" s="512"/>
      <c r="AE6" s="86" t="s">
        <v>167</v>
      </c>
      <c r="AF6" s="512"/>
      <c r="AG6" s="90"/>
      <c r="AK6" s="512"/>
      <c r="AL6" s="512"/>
      <c r="AM6" s="512"/>
      <c r="AN6" s="512"/>
      <c r="AO6" s="512"/>
      <c r="AP6" s="512"/>
      <c r="AQ6" s="512"/>
    </row>
    <row r="7" spans="1:88" s="524" customFormat="1" ht="5.25" customHeight="1" x14ac:dyDescent="0.2">
      <c r="A7" s="645" t="s">
        <v>18</v>
      </c>
      <c r="B7" s="645" t="s">
        <v>141</v>
      </c>
      <c r="C7" s="648" t="s">
        <v>168</v>
      </c>
      <c r="D7" s="651" t="s">
        <v>169</v>
      </c>
      <c r="E7" s="645" t="s">
        <v>259</v>
      </c>
      <c r="F7" s="645" t="s">
        <v>193</v>
      </c>
      <c r="G7" s="642" t="s">
        <v>170</v>
      </c>
      <c r="H7" s="642" t="s">
        <v>171</v>
      </c>
      <c r="I7" s="642" t="s">
        <v>172</v>
      </c>
      <c r="J7" s="642" t="s">
        <v>173</v>
      </c>
      <c r="K7" s="642" t="s">
        <v>174</v>
      </c>
      <c r="L7" s="642" t="s">
        <v>175</v>
      </c>
      <c r="M7" s="654" t="s">
        <v>176</v>
      </c>
      <c r="N7" s="693"/>
      <c r="O7" s="693"/>
      <c r="P7" s="693" t="s">
        <v>176</v>
      </c>
      <c r="Q7" s="693"/>
      <c r="R7" s="693"/>
      <c r="S7" s="693"/>
      <c r="T7" s="693"/>
      <c r="U7" s="693"/>
      <c r="V7" s="693"/>
      <c r="W7" s="693"/>
      <c r="X7" s="655"/>
      <c r="Y7" s="654"/>
      <c r="Z7" s="655"/>
      <c r="AA7" s="642" t="s">
        <v>177</v>
      </c>
      <c r="AB7" s="642" t="s">
        <v>178</v>
      </c>
      <c r="AC7" s="642" t="s">
        <v>179</v>
      </c>
      <c r="AD7" s="642" t="s">
        <v>180</v>
      </c>
      <c r="AE7" s="660" t="s">
        <v>254</v>
      </c>
      <c r="AF7" s="642" t="s">
        <v>181</v>
      </c>
      <c r="AG7" s="642" t="s">
        <v>182</v>
      </c>
      <c r="AH7" s="642" t="s">
        <v>183</v>
      </c>
      <c r="AI7" s="642" t="s">
        <v>184</v>
      </c>
      <c r="AJ7" s="642" t="s">
        <v>185</v>
      </c>
      <c r="AK7" s="699" t="s">
        <v>258</v>
      </c>
      <c r="AL7" s="700"/>
      <c r="AM7" s="642" t="s">
        <v>256</v>
      </c>
      <c r="AN7" s="642" t="s">
        <v>257</v>
      </c>
      <c r="AO7" s="642" t="s">
        <v>186</v>
      </c>
      <c r="AP7" s="642" t="s">
        <v>187</v>
      </c>
      <c r="AQ7" s="642" t="s">
        <v>188</v>
      </c>
      <c r="AR7" s="642" t="s">
        <v>189</v>
      </c>
      <c r="AS7" s="642" t="s">
        <v>190</v>
      </c>
      <c r="AT7" s="515"/>
      <c r="AU7" s="515"/>
      <c r="AV7" s="663" t="s">
        <v>18</v>
      </c>
      <c r="AW7" s="663" t="s">
        <v>141</v>
      </c>
      <c r="AX7" s="663" t="s">
        <v>191</v>
      </c>
      <c r="AY7" s="663" t="s">
        <v>192</v>
      </c>
      <c r="AZ7" s="663" t="s">
        <v>193</v>
      </c>
      <c r="BA7" s="696" t="s">
        <v>194</v>
      </c>
      <c r="BB7" s="516"/>
      <c r="BC7" s="517"/>
      <c r="BD7" s="517"/>
      <c r="BE7" s="517"/>
      <c r="BF7" s="517"/>
      <c r="BG7" s="517"/>
      <c r="BH7" s="518" t="s">
        <v>195</v>
      </c>
      <c r="BI7" s="517"/>
      <c r="BJ7" s="517"/>
      <c r="BK7" s="517"/>
      <c r="BL7" s="517"/>
      <c r="BM7" s="517"/>
      <c r="BN7" s="517"/>
      <c r="BO7" s="517"/>
      <c r="BP7" s="517"/>
      <c r="BQ7" s="518" t="s">
        <v>195</v>
      </c>
      <c r="BR7" s="517"/>
      <c r="BS7" s="517"/>
      <c r="BT7" s="517"/>
      <c r="BU7" s="519"/>
      <c r="BV7" s="663" t="s">
        <v>196</v>
      </c>
      <c r="BW7" s="520"/>
      <c r="BX7" s="521"/>
      <c r="BY7" s="521"/>
      <c r="BZ7" s="521" t="s">
        <v>197</v>
      </c>
      <c r="CA7" s="521"/>
      <c r="CB7" s="521"/>
      <c r="CC7" s="521"/>
      <c r="CD7" s="521"/>
      <c r="CE7" s="522"/>
      <c r="CF7" s="666" t="s">
        <v>198</v>
      </c>
      <c r="CG7" s="684" t="s">
        <v>199</v>
      </c>
      <c r="CH7" s="666" t="s">
        <v>200</v>
      </c>
      <c r="CI7" s="523"/>
      <c r="CJ7" s="523"/>
    </row>
    <row r="8" spans="1:88" s="524" customFormat="1" ht="1.5" customHeight="1" x14ac:dyDescent="0.2">
      <c r="A8" s="646"/>
      <c r="B8" s="646"/>
      <c r="C8" s="649"/>
      <c r="D8" s="652"/>
      <c r="E8" s="646"/>
      <c r="F8" s="646"/>
      <c r="G8" s="643"/>
      <c r="H8" s="643"/>
      <c r="I8" s="643"/>
      <c r="J8" s="643"/>
      <c r="K8" s="643"/>
      <c r="L8" s="643"/>
      <c r="M8" s="656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57"/>
      <c r="Y8" s="656"/>
      <c r="Z8" s="657"/>
      <c r="AA8" s="643"/>
      <c r="AB8" s="643"/>
      <c r="AC8" s="643"/>
      <c r="AD8" s="643"/>
      <c r="AE8" s="661"/>
      <c r="AF8" s="643"/>
      <c r="AG8" s="643"/>
      <c r="AH8" s="643"/>
      <c r="AI8" s="643"/>
      <c r="AJ8" s="643"/>
      <c r="AK8" s="701"/>
      <c r="AL8" s="702"/>
      <c r="AM8" s="643"/>
      <c r="AN8" s="643"/>
      <c r="AO8" s="643"/>
      <c r="AP8" s="643"/>
      <c r="AQ8" s="643"/>
      <c r="AR8" s="643"/>
      <c r="AS8" s="643"/>
      <c r="AT8" s="515"/>
      <c r="AU8" s="515"/>
      <c r="AV8" s="664"/>
      <c r="AW8" s="664"/>
      <c r="AX8" s="664"/>
      <c r="AY8" s="664"/>
      <c r="AZ8" s="664"/>
      <c r="BA8" s="697"/>
      <c r="BB8" s="669" t="s">
        <v>201</v>
      </c>
      <c r="BC8" s="670"/>
      <c r="BD8" s="670"/>
      <c r="BE8" s="670"/>
      <c r="BF8" s="670"/>
      <c r="BG8" s="670"/>
      <c r="BH8" s="670"/>
      <c r="BI8" s="670"/>
      <c r="BJ8" s="670"/>
      <c r="BK8" s="670"/>
      <c r="BL8" s="670"/>
      <c r="BM8" s="671"/>
      <c r="BN8" s="525" t="s">
        <v>202</v>
      </c>
      <c r="BO8" s="526"/>
      <c r="BP8" s="526"/>
      <c r="BQ8" s="525" t="s">
        <v>202</v>
      </c>
      <c r="BR8" s="526"/>
      <c r="BS8" s="526"/>
      <c r="BT8" s="527"/>
      <c r="BU8" s="666" t="s">
        <v>203</v>
      </c>
      <c r="BV8" s="664"/>
      <c r="BW8" s="672" t="s">
        <v>204</v>
      </c>
      <c r="BX8" s="673"/>
      <c r="BY8" s="673"/>
      <c r="BZ8" s="673"/>
      <c r="CA8" s="673"/>
      <c r="CB8" s="674"/>
      <c r="CC8" s="675" t="s">
        <v>205</v>
      </c>
      <c r="CD8" s="528" t="s">
        <v>206</v>
      </c>
      <c r="CE8" s="666" t="s">
        <v>207</v>
      </c>
      <c r="CF8" s="667"/>
      <c r="CG8" s="685"/>
      <c r="CH8" s="667"/>
      <c r="CI8" s="523"/>
      <c r="CJ8" s="523"/>
    </row>
    <row r="9" spans="1:88" s="524" customFormat="1" ht="7.5" customHeight="1" x14ac:dyDescent="0.2">
      <c r="A9" s="646"/>
      <c r="B9" s="646"/>
      <c r="C9" s="649"/>
      <c r="D9" s="652"/>
      <c r="E9" s="646"/>
      <c r="F9" s="646"/>
      <c r="G9" s="643"/>
      <c r="H9" s="643"/>
      <c r="I9" s="643"/>
      <c r="J9" s="643"/>
      <c r="K9" s="643"/>
      <c r="L9" s="643"/>
      <c r="M9" s="656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57"/>
      <c r="Y9" s="656"/>
      <c r="Z9" s="657"/>
      <c r="AA9" s="643"/>
      <c r="AB9" s="643"/>
      <c r="AC9" s="643"/>
      <c r="AD9" s="643"/>
      <c r="AE9" s="661"/>
      <c r="AF9" s="643"/>
      <c r="AG9" s="643"/>
      <c r="AH9" s="643"/>
      <c r="AI9" s="643"/>
      <c r="AJ9" s="643"/>
      <c r="AK9" s="701"/>
      <c r="AL9" s="702"/>
      <c r="AM9" s="643"/>
      <c r="AN9" s="643"/>
      <c r="AO9" s="643"/>
      <c r="AP9" s="643"/>
      <c r="AQ9" s="643"/>
      <c r="AR9" s="643"/>
      <c r="AS9" s="643"/>
      <c r="AT9" s="515"/>
      <c r="AU9" s="515"/>
      <c r="AV9" s="664"/>
      <c r="AW9" s="664"/>
      <c r="AX9" s="664"/>
      <c r="AY9" s="664"/>
      <c r="AZ9" s="664"/>
      <c r="BA9" s="697"/>
      <c r="BB9" s="678" t="s">
        <v>208</v>
      </c>
      <c r="BC9" s="687" t="s">
        <v>209</v>
      </c>
      <c r="BD9" s="688"/>
      <c r="BE9" s="689"/>
      <c r="BF9" s="690" t="s">
        <v>210</v>
      </c>
      <c r="BG9" s="691"/>
      <c r="BH9" s="692"/>
      <c r="BI9" s="678" t="s">
        <v>553</v>
      </c>
      <c r="BJ9" s="678" t="s">
        <v>554</v>
      </c>
      <c r="BK9" s="678" t="s">
        <v>555</v>
      </c>
      <c r="BL9" s="678" t="s">
        <v>211</v>
      </c>
      <c r="BM9" s="681" t="s">
        <v>212</v>
      </c>
      <c r="BN9" s="678" t="s">
        <v>213</v>
      </c>
      <c r="BO9" s="678" t="s">
        <v>214</v>
      </c>
      <c r="BP9" s="678" t="s">
        <v>215</v>
      </c>
      <c r="BQ9" s="678" t="s">
        <v>216</v>
      </c>
      <c r="BR9" s="678" t="s">
        <v>217</v>
      </c>
      <c r="BS9" s="678" t="s">
        <v>218</v>
      </c>
      <c r="BT9" s="681" t="s">
        <v>212</v>
      </c>
      <c r="BU9" s="667"/>
      <c r="BV9" s="664"/>
      <c r="BW9" s="684" t="s">
        <v>219</v>
      </c>
      <c r="BX9" s="684" t="s">
        <v>220</v>
      </c>
      <c r="BY9" s="684" t="s">
        <v>221</v>
      </c>
      <c r="BZ9" s="684" t="s">
        <v>222</v>
      </c>
      <c r="CA9" s="684" t="s">
        <v>218</v>
      </c>
      <c r="CB9" s="684" t="s">
        <v>223</v>
      </c>
      <c r="CC9" s="676"/>
      <c r="CD9" s="684" t="s">
        <v>224</v>
      </c>
      <c r="CE9" s="667"/>
      <c r="CF9" s="667"/>
      <c r="CG9" s="685"/>
      <c r="CH9" s="667"/>
      <c r="CI9" s="523"/>
      <c r="CJ9" s="523"/>
    </row>
    <row r="10" spans="1:88" s="524" customFormat="1" ht="6" customHeight="1" x14ac:dyDescent="0.2">
      <c r="A10" s="646"/>
      <c r="B10" s="646"/>
      <c r="C10" s="649"/>
      <c r="D10" s="652"/>
      <c r="E10" s="646"/>
      <c r="F10" s="646"/>
      <c r="G10" s="643"/>
      <c r="H10" s="643"/>
      <c r="I10" s="643"/>
      <c r="J10" s="643"/>
      <c r="K10" s="643"/>
      <c r="L10" s="643"/>
      <c r="M10" s="658"/>
      <c r="N10" s="695"/>
      <c r="O10" s="695"/>
      <c r="P10" s="695"/>
      <c r="Q10" s="695"/>
      <c r="R10" s="695"/>
      <c r="S10" s="695"/>
      <c r="T10" s="695"/>
      <c r="U10" s="695"/>
      <c r="V10" s="695"/>
      <c r="W10" s="695"/>
      <c r="X10" s="659"/>
      <c r="Y10" s="658"/>
      <c r="Z10" s="659"/>
      <c r="AA10" s="643"/>
      <c r="AB10" s="643"/>
      <c r="AC10" s="643"/>
      <c r="AD10" s="643"/>
      <c r="AE10" s="661"/>
      <c r="AF10" s="643"/>
      <c r="AG10" s="643"/>
      <c r="AH10" s="643"/>
      <c r="AI10" s="643"/>
      <c r="AJ10" s="643"/>
      <c r="AK10" s="703"/>
      <c r="AL10" s="704"/>
      <c r="AM10" s="643"/>
      <c r="AN10" s="643"/>
      <c r="AO10" s="643"/>
      <c r="AP10" s="643"/>
      <c r="AQ10" s="643"/>
      <c r="AR10" s="643"/>
      <c r="AS10" s="643"/>
      <c r="AT10" s="515"/>
      <c r="AU10" s="515"/>
      <c r="AV10" s="664"/>
      <c r="AW10" s="664"/>
      <c r="AX10" s="664"/>
      <c r="AY10" s="664"/>
      <c r="AZ10" s="664"/>
      <c r="BA10" s="697"/>
      <c r="BB10" s="680"/>
      <c r="BC10" s="529" t="s">
        <v>225</v>
      </c>
      <c r="BD10" s="529" t="s">
        <v>226</v>
      </c>
      <c r="BE10" s="529" t="s">
        <v>227</v>
      </c>
      <c r="BF10" s="530" t="s">
        <v>225</v>
      </c>
      <c r="BG10" s="530" t="s">
        <v>226</v>
      </c>
      <c r="BH10" s="530" t="s">
        <v>227</v>
      </c>
      <c r="BI10" s="679"/>
      <c r="BJ10" s="679"/>
      <c r="BK10" s="679"/>
      <c r="BL10" s="679"/>
      <c r="BM10" s="682"/>
      <c r="BN10" s="679"/>
      <c r="BO10" s="679"/>
      <c r="BP10" s="679"/>
      <c r="BQ10" s="679"/>
      <c r="BR10" s="679"/>
      <c r="BS10" s="679"/>
      <c r="BT10" s="682"/>
      <c r="BU10" s="667"/>
      <c r="BV10" s="664"/>
      <c r="BW10" s="685"/>
      <c r="BX10" s="685"/>
      <c r="BY10" s="685"/>
      <c r="BZ10" s="685"/>
      <c r="CA10" s="685"/>
      <c r="CB10" s="685"/>
      <c r="CC10" s="676"/>
      <c r="CD10" s="685"/>
      <c r="CE10" s="667"/>
      <c r="CF10" s="667"/>
      <c r="CG10" s="685"/>
      <c r="CH10" s="667"/>
      <c r="CI10" s="523"/>
      <c r="CJ10" s="523"/>
    </row>
    <row r="11" spans="1:88" s="524" customFormat="1" ht="57" customHeight="1" x14ac:dyDescent="0.2">
      <c r="A11" s="647"/>
      <c r="B11" s="647"/>
      <c r="C11" s="650"/>
      <c r="D11" s="653"/>
      <c r="E11" s="647"/>
      <c r="F11" s="647"/>
      <c r="G11" s="644"/>
      <c r="H11" s="644"/>
      <c r="I11" s="644"/>
      <c r="J11" s="644"/>
      <c r="K11" s="644"/>
      <c r="L11" s="644"/>
      <c r="M11" s="531" t="s">
        <v>228</v>
      </c>
      <c r="N11" s="531" t="s">
        <v>229</v>
      </c>
      <c r="O11" s="531" t="s">
        <v>261</v>
      </c>
      <c r="P11" s="531" t="s">
        <v>230</v>
      </c>
      <c r="Q11" s="531" t="s">
        <v>260</v>
      </c>
      <c r="R11" s="531" t="s">
        <v>231</v>
      </c>
      <c r="S11" s="531" t="s">
        <v>262</v>
      </c>
      <c r="T11" s="531" t="s">
        <v>232</v>
      </c>
      <c r="U11" s="531" t="s">
        <v>263</v>
      </c>
      <c r="V11" s="531" t="s">
        <v>233</v>
      </c>
      <c r="W11" s="531" t="s">
        <v>234</v>
      </c>
      <c r="X11" s="531" t="s">
        <v>235</v>
      </c>
      <c r="Y11" s="531" t="s">
        <v>236</v>
      </c>
      <c r="Z11" s="531" t="s">
        <v>237</v>
      </c>
      <c r="AA11" s="644"/>
      <c r="AB11" s="644"/>
      <c r="AC11" s="644"/>
      <c r="AD11" s="644"/>
      <c r="AE11" s="662"/>
      <c r="AF11" s="644"/>
      <c r="AG11" s="644"/>
      <c r="AH11" s="644"/>
      <c r="AI11" s="644"/>
      <c r="AJ11" s="644"/>
      <c r="AK11" s="531" t="s">
        <v>238</v>
      </c>
      <c r="AL11" s="531" t="s">
        <v>239</v>
      </c>
      <c r="AM11" s="644"/>
      <c r="AN11" s="644"/>
      <c r="AO11" s="644"/>
      <c r="AP11" s="644"/>
      <c r="AQ11" s="644"/>
      <c r="AR11" s="644"/>
      <c r="AS11" s="644"/>
      <c r="AT11" s="515"/>
      <c r="AU11" s="515"/>
      <c r="AV11" s="665"/>
      <c r="AW11" s="665"/>
      <c r="AX11" s="665"/>
      <c r="AY11" s="665"/>
      <c r="AZ11" s="665"/>
      <c r="BA11" s="698"/>
      <c r="BB11" s="669" t="s">
        <v>240</v>
      </c>
      <c r="BC11" s="670"/>
      <c r="BD11" s="670"/>
      <c r="BE11" s="670"/>
      <c r="BF11" s="670"/>
      <c r="BG11" s="532"/>
      <c r="BH11" s="532"/>
      <c r="BI11" s="680"/>
      <c r="BJ11" s="680"/>
      <c r="BK11" s="680"/>
      <c r="BL11" s="680"/>
      <c r="BM11" s="683"/>
      <c r="BN11" s="680"/>
      <c r="BO11" s="680"/>
      <c r="BP11" s="680"/>
      <c r="BQ11" s="680"/>
      <c r="BR11" s="680"/>
      <c r="BS11" s="680"/>
      <c r="BT11" s="683"/>
      <c r="BU11" s="668"/>
      <c r="BV11" s="665"/>
      <c r="BW11" s="686"/>
      <c r="BX11" s="686"/>
      <c r="BY11" s="686"/>
      <c r="BZ11" s="686"/>
      <c r="CA11" s="686"/>
      <c r="CB11" s="686"/>
      <c r="CC11" s="677"/>
      <c r="CD11" s="686"/>
      <c r="CE11" s="668"/>
      <c r="CF11" s="668"/>
      <c r="CG11" s="686"/>
      <c r="CH11" s="668"/>
      <c r="CI11" s="523"/>
      <c r="CJ11" s="523"/>
    </row>
    <row r="12" spans="1:88" x14ac:dyDescent="0.2">
      <c r="A12" s="534">
        <v>1</v>
      </c>
      <c r="B12" s="534" t="s">
        <v>471</v>
      </c>
      <c r="C12" s="534" t="s">
        <v>548</v>
      </c>
      <c r="D12" s="534" t="s">
        <v>351</v>
      </c>
      <c r="E12" s="534">
        <v>9070079</v>
      </c>
      <c r="F12" s="511" t="s">
        <v>478</v>
      </c>
      <c r="G12" s="534">
        <v>0</v>
      </c>
      <c r="H12" s="534">
        <v>0</v>
      </c>
      <c r="I12" s="534">
        <v>0</v>
      </c>
      <c r="J12" s="534">
        <v>0</v>
      </c>
      <c r="K12" s="534">
        <v>0</v>
      </c>
      <c r="L12" s="534">
        <v>51972558</v>
      </c>
      <c r="M12" s="534">
        <v>79808000</v>
      </c>
      <c r="N12" s="573">
        <v>455981798.41000003</v>
      </c>
      <c r="O12" s="534">
        <v>-16348992.800000001</v>
      </c>
      <c r="P12" s="534">
        <v>98139188.939999998</v>
      </c>
      <c r="Q12" s="534">
        <v>-72082875.269999996</v>
      </c>
      <c r="R12" s="534">
        <v>50393133.479999997</v>
      </c>
      <c r="S12" s="534">
        <v>-39708825.960000001</v>
      </c>
      <c r="T12" s="534">
        <v>20482780.07</v>
      </c>
      <c r="U12" s="534">
        <v>-12630213.48</v>
      </c>
      <c r="V12" s="534"/>
      <c r="W12" s="534">
        <v>441531</v>
      </c>
      <c r="X12" s="534"/>
      <c r="Y12" s="534">
        <v>99104137.430000007</v>
      </c>
      <c r="Z12" s="534"/>
      <c r="AA12" s="534"/>
      <c r="AB12" s="534"/>
      <c r="AC12" s="534">
        <v>1147500.3999999999</v>
      </c>
      <c r="AD12" s="534"/>
      <c r="AE12" s="534"/>
      <c r="AF12" s="534">
        <v>664727161.86000001</v>
      </c>
      <c r="AG12" s="534">
        <v>716699719.86000001</v>
      </c>
      <c r="AH12" s="534">
        <v>4050000</v>
      </c>
      <c r="AI12" s="534"/>
      <c r="AJ12" s="534">
        <v>4050000</v>
      </c>
      <c r="AK12" s="534">
        <v>328932829.60000002</v>
      </c>
      <c r="AL12" s="534"/>
      <c r="AM12" s="534">
        <v>45087493.560000002</v>
      </c>
      <c r="AN12" s="534">
        <v>23831039.640000001</v>
      </c>
      <c r="AO12" s="534">
        <v>68918533.200000003</v>
      </c>
      <c r="AP12" s="534">
        <v>314798357.06</v>
      </c>
      <c r="AQ12" s="534"/>
      <c r="AR12" s="534">
        <v>712649719.86000001</v>
      </c>
      <c r="AS12" s="534">
        <v>716699719.86000001</v>
      </c>
    </row>
    <row r="13" spans="1:88" x14ac:dyDescent="0.2">
      <c r="A13" s="534">
        <v>2</v>
      </c>
      <c r="B13" s="534"/>
      <c r="C13" s="534"/>
      <c r="D13" s="534" t="s">
        <v>479</v>
      </c>
      <c r="E13" s="534">
        <v>4125924</v>
      </c>
      <c r="F13" s="511" t="s">
        <v>478</v>
      </c>
      <c r="G13" s="534">
        <v>0</v>
      </c>
      <c r="H13" s="534">
        <v>0</v>
      </c>
      <c r="I13" s="534">
        <v>0</v>
      </c>
      <c r="J13" s="534">
        <v>0</v>
      </c>
      <c r="K13" s="534">
        <v>0</v>
      </c>
      <c r="L13" s="534">
        <v>2120056</v>
      </c>
      <c r="M13" s="534">
        <v>0</v>
      </c>
      <c r="N13" s="534">
        <v>0</v>
      </c>
      <c r="O13" s="534">
        <v>0</v>
      </c>
      <c r="P13" s="534">
        <v>2118432</v>
      </c>
      <c r="Q13" s="534">
        <v>-1758532</v>
      </c>
      <c r="R13" s="534">
        <v>0</v>
      </c>
      <c r="S13" s="534">
        <v>0</v>
      </c>
      <c r="T13" s="534">
        <v>1264755</v>
      </c>
      <c r="U13" s="534">
        <v>-986421.64</v>
      </c>
      <c r="V13" s="534">
        <v>0</v>
      </c>
      <c r="W13" s="534">
        <v>0</v>
      </c>
      <c r="X13" s="534">
        <v>0</v>
      </c>
      <c r="Y13" s="534">
        <v>0</v>
      </c>
      <c r="Z13" s="534"/>
      <c r="AA13" s="534"/>
      <c r="AB13" s="534"/>
      <c r="AC13" s="534">
        <v>0</v>
      </c>
      <c r="AD13" s="534"/>
      <c r="AE13" s="534"/>
      <c r="AF13" s="534">
        <v>638233.36</v>
      </c>
      <c r="AG13" s="534">
        <v>2758289.36</v>
      </c>
      <c r="AH13" s="534"/>
      <c r="AI13" s="534"/>
      <c r="AJ13" s="534"/>
      <c r="AK13" s="534">
        <v>1239573</v>
      </c>
      <c r="AL13" s="534"/>
      <c r="AM13" s="534">
        <v>1708284.76</v>
      </c>
      <c r="AN13" s="534">
        <v>-189568.4</v>
      </c>
      <c r="AO13" s="534">
        <v>1518716.36</v>
      </c>
      <c r="AP13" s="534">
        <v>0</v>
      </c>
      <c r="AQ13" s="534">
        <v>0</v>
      </c>
      <c r="AR13" s="534">
        <v>2758289.36</v>
      </c>
      <c r="AS13" s="534">
        <v>2758289.36</v>
      </c>
    </row>
    <row r="14" spans="1:88" x14ac:dyDescent="0.2">
      <c r="A14" s="534">
        <v>3</v>
      </c>
      <c r="B14" s="534"/>
      <c r="C14" s="534"/>
      <c r="D14" s="534" t="s">
        <v>408</v>
      </c>
      <c r="E14" s="534">
        <v>9070052</v>
      </c>
      <c r="F14" s="511" t="s">
        <v>478</v>
      </c>
      <c r="G14" s="534">
        <v>0</v>
      </c>
      <c r="H14" s="534">
        <v>0</v>
      </c>
      <c r="I14" s="534">
        <v>0</v>
      </c>
      <c r="J14" s="534">
        <v>0</v>
      </c>
      <c r="K14" s="534">
        <v>0</v>
      </c>
      <c r="L14" s="534">
        <v>21964174.59</v>
      </c>
      <c r="M14" s="534">
        <v>14190000</v>
      </c>
      <c r="N14" s="534">
        <v>411521050</v>
      </c>
      <c r="O14" s="534">
        <v>0</v>
      </c>
      <c r="P14" s="534">
        <v>52962668</v>
      </c>
      <c r="Q14" s="534">
        <v>-45029323.140000001</v>
      </c>
      <c r="R14" s="534">
        <v>58459219</v>
      </c>
      <c r="S14" s="534">
        <v>-26361536.43</v>
      </c>
      <c r="T14" s="534">
        <v>12853060</v>
      </c>
      <c r="U14" s="534">
        <v>-7153968.9500000002</v>
      </c>
      <c r="V14" s="534">
        <v>0</v>
      </c>
      <c r="W14" s="534">
        <v>0</v>
      </c>
      <c r="X14" s="534">
        <v>0</v>
      </c>
      <c r="Y14" s="534">
        <v>354166.46</v>
      </c>
      <c r="Z14" s="534"/>
      <c r="AA14" s="534"/>
      <c r="AB14" s="534"/>
      <c r="AC14" s="534">
        <v>29212854.32</v>
      </c>
      <c r="AD14" s="534"/>
      <c r="AE14" s="534">
        <v>0</v>
      </c>
      <c r="AF14" s="534">
        <v>486818189.25999999</v>
      </c>
      <c r="AG14" s="534">
        <v>508782363.85000002</v>
      </c>
      <c r="AH14" s="534">
        <v>0</v>
      </c>
      <c r="AI14" s="534">
        <v>0</v>
      </c>
      <c r="AJ14" s="534">
        <v>0</v>
      </c>
      <c r="AK14" s="534">
        <v>613708592</v>
      </c>
      <c r="AL14" s="534">
        <v>0</v>
      </c>
      <c r="AM14" s="534">
        <v>-116265051.34999999</v>
      </c>
      <c r="AN14" s="534">
        <v>-39577860.219999999</v>
      </c>
      <c r="AO14" s="534">
        <v>-155842911.56999999</v>
      </c>
      <c r="AP14" s="534">
        <v>50916683.420000002</v>
      </c>
      <c r="AQ14" s="534">
        <v>0</v>
      </c>
      <c r="AR14" s="534">
        <v>508782363.85000002</v>
      </c>
      <c r="AS14" s="534">
        <v>508782364.85000002</v>
      </c>
    </row>
    <row r="15" spans="1:88" x14ac:dyDescent="0.2">
      <c r="A15" s="534">
        <v>4</v>
      </c>
      <c r="B15" s="534"/>
      <c r="C15" s="534"/>
      <c r="D15" s="534" t="s">
        <v>486</v>
      </c>
      <c r="E15" s="534">
        <v>9070109</v>
      </c>
      <c r="F15" s="511" t="s">
        <v>478</v>
      </c>
      <c r="G15" s="534">
        <v>0</v>
      </c>
      <c r="H15" s="534">
        <v>0</v>
      </c>
      <c r="I15" s="534">
        <v>0</v>
      </c>
      <c r="J15" s="534">
        <v>0</v>
      </c>
      <c r="K15" s="534">
        <v>0</v>
      </c>
      <c r="L15" s="534">
        <v>37560.699999999997</v>
      </c>
      <c r="M15" s="534">
        <v>5600000</v>
      </c>
      <c r="N15" s="585">
        <v>29724300</v>
      </c>
      <c r="O15" s="534">
        <v>-16202.2</v>
      </c>
      <c r="P15" s="534">
        <v>14302.7</v>
      </c>
      <c r="Q15" s="534">
        <v>-9546.1</v>
      </c>
      <c r="R15" s="534">
        <v>0</v>
      </c>
      <c r="S15" s="534">
        <v>0</v>
      </c>
      <c r="T15" s="534">
        <v>30060.799999999999</v>
      </c>
      <c r="U15" s="534">
        <v>-16208</v>
      </c>
      <c r="V15" s="534">
        <v>0</v>
      </c>
      <c r="W15" s="534">
        <v>2531</v>
      </c>
      <c r="X15" s="534">
        <v>0</v>
      </c>
      <c r="Y15" s="534">
        <v>0</v>
      </c>
      <c r="Z15" s="534"/>
      <c r="AA15" s="534"/>
      <c r="AB15" s="534"/>
      <c r="AC15" s="579">
        <v>5600</v>
      </c>
      <c r="AD15" s="534"/>
      <c r="AE15" s="534">
        <v>5600</v>
      </c>
      <c r="AF15" s="534">
        <v>40262.6</v>
      </c>
      <c r="AG15" s="534">
        <v>77823.3</v>
      </c>
      <c r="AH15" s="534">
        <v>0</v>
      </c>
      <c r="AI15" s="534">
        <v>0</v>
      </c>
      <c r="AJ15" s="534">
        <v>0</v>
      </c>
      <c r="AK15" s="534">
        <v>28033.8</v>
      </c>
      <c r="AL15" s="534">
        <v>0</v>
      </c>
      <c r="AM15" s="534">
        <v>28752.3</v>
      </c>
      <c r="AN15" s="534">
        <v>8732.2999999999993</v>
      </c>
      <c r="AO15" s="534">
        <v>37484.699999999997</v>
      </c>
      <c r="AP15" s="534">
        <v>12304.8</v>
      </c>
      <c r="AQ15" s="534">
        <v>0</v>
      </c>
      <c r="AR15" s="534">
        <v>77823.3</v>
      </c>
      <c r="AS15" s="534">
        <v>77823.3</v>
      </c>
    </row>
    <row r="16" spans="1:88" x14ac:dyDescent="0.2">
      <c r="A16" s="534">
        <v>5</v>
      </c>
      <c r="B16" s="534"/>
      <c r="C16" s="534"/>
      <c r="D16" s="534" t="s">
        <v>446</v>
      </c>
      <c r="E16" s="534">
        <v>9070087</v>
      </c>
      <c r="F16" s="511" t="s">
        <v>478</v>
      </c>
      <c r="G16" s="534">
        <v>0</v>
      </c>
      <c r="H16" s="534">
        <v>0</v>
      </c>
      <c r="I16" s="534">
        <v>0</v>
      </c>
      <c r="J16" s="534">
        <v>0</v>
      </c>
      <c r="K16" s="534">
        <v>0</v>
      </c>
      <c r="L16" s="534">
        <v>166445.5</v>
      </c>
      <c r="M16" s="534">
        <v>63712000</v>
      </c>
      <c r="N16" s="534">
        <v>1832409618</v>
      </c>
      <c r="O16" s="534">
        <v>-208721.6</v>
      </c>
      <c r="P16" s="534">
        <v>140380.1</v>
      </c>
      <c r="Q16" s="534">
        <v>-94660</v>
      </c>
      <c r="R16" s="534">
        <v>3663</v>
      </c>
      <c r="S16" s="534">
        <v>-3663</v>
      </c>
      <c r="T16" s="534">
        <v>118523.8</v>
      </c>
      <c r="U16" s="534">
        <v>-75481.2</v>
      </c>
      <c r="V16" s="534">
        <v>0</v>
      </c>
      <c r="W16" s="534">
        <v>32278.799999999999</v>
      </c>
      <c r="X16" s="534">
        <v>0</v>
      </c>
      <c r="Y16" s="534"/>
      <c r="Z16" s="534"/>
      <c r="AA16" s="534"/>
      <c r="AB16" s="534"/>
      <c r="AC16" s="579">
        <v>63712</v>
      </c>
      <c r="AD16" s="534"/>
      <c r="AE16" s="534">
        <v>63712</v>
      </c>
      <c r="AF16" s="534">
        <v>1808441.5</v>
      </c>
      <c r="AG16" s="534">
        <v>1974887.1</v>
      </c>
      <c r="AH16" s="534">
        <v>0</v>
      </c>
      <c r="AI16" s="534">
        <v>0</v>
      </c>
      <c r="AJ16" s="534">
        <v>0</v>
      </c>
      <c r="AK16" s="534">
        <v>660225.5</v>
      </c>
      <c r="AL16" s="534">
        <v>0</v>
      </c>
      <c r="AM16" s="534">
        <v>1285187</v>
      </c>
      <c r="AN16" s="534">
        <v>-36456.199999999997</v>
      </c>
      <c r="AO16" s="534">
        <v>1248730.7</v>
      </c>
      <c r="AP16" s="534">
        <v>65931.100000000006</v>
      </c>
      <c r="AQ16" s="534">
        <v>0</v>
      </c>
      <c r="AR16" s="534">
        <v>1974887.1</v>
      </c>
      <c r="AS16" s="534">
        <v>1974887.1</v>
      </c>
    </row>
    <row r="17" spans="1:45" x14ac:dyDescent="0.2">
      <c r="A17" s="534">
        <v>6</v>
      </c>
      <c r="B17" s="534"/>
      <c r="C17" s="534"/>
      <c r="D17" s="534" t="s">
        <v>514</v>
      </c>
      <c r="E17" s="534">
        <v>9132503</v>
      </c>
      <c r="F17" s="511" t="s">
        <v>478</v>
      </c>
      <c r="G17" s="534">
        <v>0</v>
      </c>
      <c r="H17" s="534">
        <v>0</v>
      </c>
      <c r="I17" s="534">
        <v>0</v>
      </c>
      <c r="J17" s="534">
        <v>0</v>
      </c>
      <c r="K17" s="534">
        <v>0</v>
      </c>
      <c r="L17" s="534">
        <v>23600.799999999999</v>
      </c>
      <c r="M17" s="534">
        <v>9296000</v>
      </c>
      <c r="N17" s="534">
        <v>151048590</v>
      </c>
      <c r="O17" s="534">
        <v>0</v>
      </c>
      <c r="P17" s="534">
        <v>23754.2</v>
      </c>
      <c r="Q17" s="534">
        <v>-20813.8</v>
      </c>
      <c r="R17" s="534">
        <v>0</v>
      </c>
      <c r="S17" s="534">
        <v>0</v>
      </c>
      <c r="T17" s="534">
        <v>11365.9</v>
      </c>
      <c r="U17" s="534">
        <v>-5655.7</v>
      </c>
      <c r="V17" s="534">
        <v>550.4</v>
      </c>
      <c r="W17" s="534">
        <v>12796.8</v>
      </c>
      <c r="X17" s="534">
        <v>0</v>
      </c>
      <c r="Y17" s="534">
        <v>0</v>
      </c>
      <c r="Z17" s="534"/>
      <c r="AA17" s="534"/>
      <c r="AB17" s="534"/>
      <c r="AC17" s="579">
        <v>9296</v>
      </c>
      <c r="AD17" s="534"/>
      <c r="AE17" s="534">
        <v>9296</v>
      </c>
      <c r="AF17" s="534">
        <v>182342.39999999999</v>
      </c>
      <c r="AG17" s="534">
        <v>205943.3</v>
      </c>
      <c r="AH17" s="534">
        <v>0</v>
      </c>
      <c r="AI17" s="534">
        <v>0</v>
      </c>
      <c r="AJ17" s="534">
        <v>0</v>
      </c>
      <c r="AK17" s="534">
        <v>446011.4</v>
      </c>
      <c r="AL17" s="534">
        <v>0</v>
      </c>
      <c r="AM17" s="534">
        <v>-18629.599999999999</v>
      </c>
      <c r="AN17" s="534">
        <v>-221901</v>
      </c>
      <c r="AO17" s="534">
        <v>-240530.7</v>
      </c>
      <c r="AP17" s="534">
        <v>462.6</v>
      </c>
      <c r="AQ17" s="534">
        <v>0</v>
      </c>
      <c r="AR17" s="534">
        <v>205943.3</v>
      </c>
      <c r="AS17" s="534">
        <v>205943.3</v>
      </c>
    </row>
    <row r="18" spans="1:45" x14ac:dyDescent="0.2">
      <c r="A18" s="534"/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4"/>
      <c r="AL18" s="534"/>
      <c r="AM18" s="534"/>
      <c r="AN18" s="534"/>
      <c r="AO18" s="534"/>
      <c r="AP18" s="534"/>
      <c r="AQ18" s="534"/>
      <c r="AR18" s="534"/>
      <c r="AS18" s="534"/>
    </row>
    <row r="19" spans="1:45" x14ac:dyDescent="0.2">
      <c r="A19" s="534"/>
      <c r="B19" s="534"/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534"/>
      <c r="AI19" s="534"/>
      <c r="AJ19" s="534"/>
      <c r="AK19" s="534"/>
      <c r="AL19" s="534"/>
      <c r="AM19" s="534"/>
      <c r="AN19" s="534"/>
      <c r="AO19" s="534"/>
      <c r="AP19" s="534"/>
      <c r="AQ19" s="534"/>
      <c r="AR19" s="534"/>
      <c r="AS19" s="534"/>
    </row>
    <row r="20" spans="1:45" s="220" customFormat="1" x14ac:dyDescent="0.2">
      <c r="A20" s="535"/>
      <c r="B20" s="535" t="s">
        <v>19</v>
      </c>
      <c r="C20" s="535"/>
      <c r="D20" s="535"/>
      <c r="E20" s="535"/>
      <c r="F20" s="536"/>
      <c r="G20" s="536"/>
      <c r="H20" s="536"/>
      <c r="I20" s="535"/>
      <c r="J20" s="535"/>
      <c r="K20" s="535"/>
      <c r="L20" s="535">
        <f>SUM(L12:L19)</f>
        <v>76284395.590000004</v>
      </c>
      <c r="M20" s="535">
        <f t="shared" ref="M20:O20" si="0">SUM(M12:M19)</f>
        <v>172606000</v>
      </c>
      <c r="N20" s="535">
        <f t="shared" si="0"/>
        <v>2880685356.4099998</v>
      </c>
      <c r="O20" s="535">
        <f t="shared" si="0"/>
        <v>-16573916.6</v>
      </c>
      <c r="P20" s="584">
        <f t="shared" ref="P20" si="1">SUM(P12:P19)</f>
        <v>153398725.93999997</v>
      </c>
      <c r="Q20" s="535">
        <f t="shared" ref="Q20:R20" si="2">SUM(Q12:Q19)</f>
        <v>-118995750.30999999</v>
      </c>
      <c r="R20" s="535">
        <f t="shared" si="2"/>
        <v>108856015.47999999</v>
      </c>
      <c r="S20" s="535">
        <f t="shared" ref="S20" si="3">SUM(S12:S19)</f>
        <v>-66074025.390000001</v>
      </c>
      <c r="T20" s="535">
        <f t="shared" ref="T20:U20" si="4">SUM(T12:T19)</f>
        <v>34760545.569999993</v>
      </c>
      <c r="U20" s="535">
        <f t="shared" si="4"/>
        <v>-20867948.969999999</v>
      </c>
      <c r="V20" s="535">
        <f t="shared" ref="V20" si="5">SUM(V12:V19)</f>
        <v>550.4</v>
      </c>
      <c r="W20" s="535">
        <f t="shared" ref="W20:Y20" si="6">SUM(W12:W19)</f>
        <v>489137.6</v>
      </c>
      <c r="X20" s="535">
        <f t="shared" si="6"/>
        <v>0</v>
      </c>
      <c r="Y20" s="535">
        <f t="shared" si="6"/>
        <v>99458303.890000001</v>
      </c>
      <c r="Z20" s="535">
        <f t="shared" ref="Z20" si="7">SUM(Z12:Z19)</f>
        <v>0</v>
      </c>
      <c r="AA20" s="535">
        <f t="shared" ref="AA20" si="8">SUM(AA12:AA19)</f>
        <v>0</v>
      </c>
      <c r="AB20" s="535">
        <f t="shared" ref="AB20" si="9">SUM(AB12:AB19)</f>
        <v>0</v>
      </c>
      <c r="AC20" s="535">
        <f t="shared" ref="AC20" si="10">SUM(AC12:AC19)</f>
        <v>30438962.719999999</v>
      </c>
      <c r="AD20" s="535">
        <f t="shared" ref="AD20" si="11">SUM(AD12:AD19)</f>
        <v>0</v>
      </c>
      <c r="AE20" s="535">
        <f t="shared" ref="AE20" si="12">SUM(AE12:AE19)</f>
        <v>78608</v>
      </c>
      <c r="AF20" s="535">
        <f t="shared" ref="AF20" si="13">SUM(AF12:AF19)</f>
        <v>1154214630.98</v>
      </c>
      <c r="AG20" s="535">
        <f t="shared" ref="AG20" si="14">SUM(AG12:AG19)</f>
        <v>1230499026.77</v>
      </c>
      <c r="AH20" s="535">
        <f t="shared" ref="AH20" si="15">SUM(AH12:AH19)</f>
        <v>4050000</v>
      </c>
      <c r="AI20" s="535">
        <f t="shared" ref="AI20" si="16">SUM(AI12:AI19)</f>
        <v>0</v>
      </c>
      <c r="AJ20" s="535">
        <f t="shared" ref="AJ20" si="17">SUM(AJ12:AJ19)</f>
        <v>4050000</v>
      </c>
      <c r="AK20" s="535">
        <f t="shared" ref="AK20:AL20" si="18">SUM(AK12:AK19)</f>
        <v>945015265.29999995</v>
      </c>
      <c r="AL20" s="535">
        <f t="shared" si="18"/>
        <v>0</v>
      </c>
      <c r="AM20" s="535">
        <f t="shared" ref="AM20" si="19">SUM(AM12:AM19)</f>
        <v>-68173963.329999998</v>
      </c>
      <c r="AN20" s="535">
        <f t="shared" ref="AN20" si="20">SUM(AN12:AN19)</f>
        <v>-16186013.879999995</v>
      </c>
      <c r="AO20" s="535">
        <f t="shared" ref="AO20" si="21">SUM(AO12:AO19)</f>
        <v>-84359977.309999987</v>
      </c>
      <c r="AP20" s="535">
        <f t="shared" ref="AP20" si="22">SUM(AP12:AP19)</f>
        <v>365793738.98000008</v>
      </c>
      <c r="AQ20" s="535">
        <f t="shared" ref="AQ20" si="23">SUM(AQ12:AQ19)</f>
        <v>0</v>
      </c>
      <c r="AR20" s="535">
        <f t="shared" ref="AR20" si="24">SUM(AR12:AR19)</f>
        <v>1226449026.77</v>
      </c>
      <c r="AS20" s="535">
        <f>SUM(AS12:AS19)</f>
        <v>1230499027.77</v>
      </c>
    </row>
    <row r="22" spans="1:45" x14ac:dyDescent="0.2">
      <c r="C22" s="101"/>
      <c r="D22" s="537"/>
      <c r="E22" s="537"/>
      <c r="F22" s="537"/>
      <c r="G22" s="537"/>
      <c r="H22" s="80"/>
      <c r="I22" s="537"/>
      <c r="J22" s="537"/>
      <c r="K22" s="537"/>
      <c r="L22" s="80"/>
    </row>
    <row r="23" spans="1:45" x14ac:dyDescent="0.2">
      <c r="C23" s="537"/>
      <c r="D23" s="9"/>
      <c r="E23" s="537"/>
      <c r="F23" s="537"/>
      <c r="G23" s="537"/>
      <c r="H23" s="538"/>
      <c r="I23" s="537"/>
      <c r="J23" s="537"/>
      <c r="K23" s="538"/>
      <c r="L23" s="538"/>
    </row>
    <row r="24" spans="1:45" x14ac:dyDescent="0.2">
      <c r="C24" s="537"/>
      <c r="D24" s="80"/>
      <c r="E24" s="537"/>
      <c r="F24" s="537"/>
      <c r="G24" s="537"/>
      <c r="H24" s="80"/>
      <c r="I24" s="537"/>
      <c r="J24" s="537"/>
      <c r="K24" s="537"/>
      <c r="L24" s="80"/>
    </row>
    <row r="25" spans="1:45" x14ac:dyDescent="0.2">
      <c r="C25" s="537"/>
      <c r="D25" s="537"/>
      <c r="E25" s="537"/>
      <c r="F25" s="537"/>
      <c r="G25" s="537"/>
      <c r="H25" s="538"/>
      <c r="I25" s="537"/>
      <c r="J25" s="537"/>
      <c r="K25" s="538"/>
      <c r="L25" s="538"/>
    </row>
    <row r="26" spans="1:45" x14ac:dyDescent="0.2">
      <c r="C26" s="537"/>
      <c r="D26" s="537"/>
      <c r="E26" s="537"/>
      <c r="F26" s="537"/>
      <c r="G26" s="12"/>
      <c r="H26" s="537"/>
      <c r="I26" s="537"/>
      <c r="J26" s="537"/>
      <c r="K26" s="537"/>
      <c r="L26" s="537"/>
    </row>
  </sheetData>
  <mergeCells count="71">
    <mergeCell ref="P7:X10"/>
    <mergeCell ref="M7:O10"/>
    <mergeCell ref="BW9:BW11"/>
    <mergeCell ref="BX9:BX11"/>
    <mergeCell ref="BY9:BY11"/>
    <mergeCell ref="BO9:BO11"/>
    <mergeCell ref="AZ7:AZ11"/>
    <mergeCell ref="BA7:BA11"/>
    <mergeCell ref="BV7:BV11"/>
    <mergeCell ref="AY7:AY11"/>
    <mergeCell ref="AK7:AL10"/>
    <mergeCell ref="AM7:AM11"/>
    <mergeCell ref="AN7:AN11"/>
    <mergeCell ref="AO7:AO11"/>
    <mergeCell ref="AP7:AP11"/>
    <mergeCell ref="AQ7:AQ11"/>
    <mergeCell ref="CE8:CE11"/>
    <mergeCell ref="BB9:BB10"/>
    <mergeCell ref="BC9:BE9"/>
    <mergeCell ref="BF9:BH9"/>
    <mergeCell ref="BI9:BI11"/>
    <mergeCell ref="BJ9:BJ11"/>
    <mergeCell ref="BK9:BK11"/>
    <mergeCell ref="BL9:BL11"/>
    <mergeCell ref="BM9:BM11"/>
    <mergeCell ref="BN9:BN11"/>
    <mergeCell ref="BP9:BP11"/>
    <mergeCell ref="CH7:CH11"/>
    <mergeCell ref="BB8:BM8"/>
    <mergeCell ref="BU8:BU11"/>
    <mergeCell ref="BW8:CB8"/>
    <mergeCell ref="CC8:CC11"/>
    <mergeCell ref="BQ9:BQ11"/>
    <mergeCell ref="BR9:BR11"/>
    <mergeCell ref="BS9:BS11"/>
    <mergeCell ref="BT9:BT11"/>
    <mergeCell ref="CD9:CD11"/>
    <mergeCell ref="BB11:BF11"/>
    <mergeCell ref="BZ9:BZ11"/>
    <mergeCell ref="CA9:CA11"/>
    <mergeCell ref="CB9:CB11"/>
    <mergeCell ref="CF7:CF11"/>
    <mergeCell ref="CG7:CG11"/>
    <mergeCell ref="AR7:AR11"/>
    <mergeCell ref="AS7:AS11"/>
    <mergeCell ref="AV7:AV11"/>
    <mergeCell ref="AW7:AW11"/>
    <mergeCell ref="AX7:AX11"/>
    <mergeCell ref="AJ7:AJ11"/>
    <mergeCell ref="Y7:Z10"/>
    <mergeCell ref="AA7:AA11"/>
    <mergeCell ref="AB7:AB11"/>
    <mergeCell ref="AC7:AC11"/>
    <mergeCell ref="AD7:AD11"/>
    <mergeCell ref="AE7:AE11"/>
    <mergeCell ref="AF7:AF11"/>
    <mergeCell ref="AG7:AG11"/>
    <mergeCell ref="AH7:AH11"/>
    <mergeCell ref="AI7:AI11"/>
    <mergeCell ref="L7:L11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K7:K11"/>
  </mergeCells>
  <pageMargins left="0.45" right="0.4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22"/>
  <sheetViews>
    <sheetView topLeftCell="S1" workbookViewId="0">
      <selection activeCell="AF17" sqref="AF17"/>
    </sheetView>
  </sheetViews>
  <sheetFormatPr defaultRowHeight="12.75" x14ac:dyDescent="0.2"/>
  <cols>
    <col min="1" max="1" width="4.28515625" style="216" customWidth="1"/>
    <col min="2" max="2" width="3.7109375" style="216" customWidth="1"/>
    <col min="3" max="3" width="7.42578125" style="216" customWidth="1"/>
    <col min="4" max="4" width="8.85546875" style="216" customWidth="1"/>
    <col min="5" max="5" width="8.42578125" style="216" customWidth="1"/>
    <col min="6" max="6" width="16.28515625" style="216" customWidth="1"/>
    <col min="7" max="7" width="4.28515625" style="216" customWidth="1"/>
    <col min="8" max="8" width="13.28515625" style="216" customWidth="1"/>
    <col min="9" max="9" width="7.42578125" style="216" customWidth="1"/>
    <col min="10" max="10" width="6.7109375" style="216" customWidth="1"/>
    <col min="11" max="11" width="12.85546875" style="216" customWidth="1"/>
    <col min="12" max="12" width="8" style="216" customWidth="1"/>
    <col min="13" max="13" width="7" style="216" customWidth="1"/>
    <col min="14" max="14" width="9.140625" style="216"/>
    <col min="15" max="15" width="11.7109375" style="216" customWidth="1"/>
    <col min="16" max="16" width="13" style="216" customWidth="1"/>
    <col min="17" max="17" width="13.5703125" style="216" customWidth="1"/>
    <col min="18" max="18" width="15" style="216" customWidth="1"/>
    <col min="19" max="19" width="9.140625" style="216"/>
    <col min="20" max="20" width="12.42578125" style="216" customWidth="1"/>
    <col min="21" max="21" width="12.140625" style="216" customWidth="1"/>
    <col min="22" max="22" width="13.5703125" style="216" customWidth="1"/>
    <col min="23" max="23" width="14.7109375" style="216" customWidth="1"/>
    <col min="24" max="24" width="9.140625" style="216"/>
    <col min="25" max="25" width="14.28515625" style="216" customWidth="1"/>
    <col min="26" max="26" width="15.42578125" style="216" customWidth="1"/>
    <col min="27" max="27" width="9.140625" style="216"/>
    <col min="28" max="28" width="5.85546875" style="216" customWidth="1"/>
    <col min="29" max="29" width="13" style="216" customWidth="1"/>
    <col min="30" max="30" width="12.140625" style="216" customWidth="1"/>
    <col min="31" max="31" width="14.28515625" style="216" customWidth="1"/>
    <col min="32" max="32" width="9.140625" style="216"/>
    <col min="33" max="33" width="13.7109375" style="216" customWidth="1"/>
    <col min="34" max="34" width="15.7109375" style="216" customWidth="1"/>
    <col min="35" max="35" width="9.140625" style="216"/>
    <col min="36" max="36" width="15.7109375" style="216" customWidth="1"/>
    <col min="37" max="37" width="9.28515625" style="216" customWidth="1"/>
    <col min="38" max="38" width="9.140625" style="216"/>
    <col min="39" max="39" width="16.28515625" style="216" customWidth="1"/>
    <col min="40" max="16384" width="9.140625" style="216"/>
  </cols>
  <sheetData>
    <row r="1" spans="1:39" x14ac:dyDescent="0.2">
      <c r="J1" s="217" t="s">
        <v>110</v>
      </c>
    </row>
    <row r="2" spans="1:39" x14ac:dyDescent="0.2">
      <c r="J2" s="216" t="s">
        <v>114</v>
      </c>
    </row>
    <row r="3" spans="1:39" x14ac:dyDescent="0.2">
      <c r="J3" s="218" t="s">
        <v>265</v>
      </c>
    </row>
    <row r="4" spans="1:39" x14ac:dyDescent="0.2">
      <c r="D4" s="220" t="s">
        <v>549</v>
      </c>
      <c r="J4" s="216" t="s">
        <v>266</v>
      </c>
    </row>
    <row r="5" spans="1:39" x14ac:dyDescent="0.2">
      <c r="C5" s="220" t="s">
        <v>264</v>
      </c>
    </row>
    <row r="7" spans="1:39" x14ac:dyDescent="0.2">
      <c r="A7" s="663" t="s">
        <v>18</v>
      </c>
      <c r="B7" s="663" t="s">
        <v>141</v>
      </c>
      <c r="C7" s="663" t="s">
        <v>191</v>
      </c>
      <c r="D7" s="663" t="s">
        <v>192</v>
      </c>
      <c r="E7" s="663" t="s">
        <v>193</v>
      </c>
      <c r="F7" s="696" t="s">
        <v>267</v>
      </c>
      <c r="G7" s="516"/>
      <c r="H7" s="517"/>
      <c r="I7" s="517"/>
      <c r="J7" s="517"/>
      <c r="K7" s="517"/>
      <c r="L7" s="517"/>
      <c r="M7" s="518" t="s">
        <v>269</v>
      </c>
      <c r="N7" s="517"/>
      <c r="O7" s="517"/>
      <c r="P7" s="517"/>
      <c r="Q7" s="517"/>
      <c r="R7" s="517"/>
      <c r="S7" s="517"/>
      <c r="T7" s="517"/>
      <c r="U7" s="517"/>
      <c r="V7" s="518" t="s">
        <v>195</v>
      </c>
      <c r="W7" s="517"/>
      <c r="X7" s="517"/>
      <c r="Y7" s="517"/>
      <c r="Z7" s="519"/>
      <c r="AA7" s="663" t="s">
        <v>196</v>
      </c>
      <c r="AB7" s="520"/>
      <c r="AC7" s="521"/>
      <c r="AD7" s="521"/>
      <c r="AE7" s="521" t="s">
        <v>197</v>
      </c>
      <c r="AF7" s="521"/>
      <c r="AG7" s="521"/>
      <c r="AH7" s="521"/>
      <c r="AI7" s="521"/>
      <c r="AJ7" s="522"/>
      <c r="AK7" s="666" t="s">
        <v>198</v>
      </c>
      <c r="AL7" s="684" t="s">
        <v>199</v>
      </c>
      <c r="AM7" s="666" t="s">
        <v>200</v>
      </c>
    </row>
    <row r="8" spans="1:39" x14ac:dyDescent="0.2">
      <c r="A8" s="664"/>
      <c r="B8" s="664"/>
      <c r="C8" s="664"/>
      <c r="D8" s="664"/>
      <c r="E8" s="664"/>
      <c r="F8" s="697"/>
      <c r="G8" s="669" t="s">
        <v>271</v>
      </c>
      <c r="H8" s="670"/>
      <c r="I8" s="670"/>
      <c r="J8" s="670"/>
      <c r="K8" s="670"/>
      <c r="L8" s="670"/>
      <c r="M8" s="670"/>
      <c r="N8" s="670"/>
      <c r="O8" s="670"/>
      <c r="P8" s="670"/>
      <c r="Q8" s="670"/>
      <c r="R8" s="671"/>
      <c r="S8" s="525" t="s">
        <v>202</v>
      </c>
      <c r="T8" s="526"/>
      <c r="U8" s="526"/>
      <c r="V8" s="525" t="s">
        <v>202</v>
      </c>
      <c r="W8" s="526"/>
      <c r="X8" s="526"/>
      <c r="Y8" s="527"/>
      <c r="Z8" s="666" t="s">
        <v>203</v>
      </c>
      <c r="AA8" s="664"/>
      <c r="AB8" s="672" t="s">
        <v>204</v>
      </c>
      <c r="AC8" s="673"/>
      <c r="AD8" s="673"/>
      <c r="AE8" s="673"/>
      <c r="AF8" s="673"/>
      <c r="AG8" s="674"/>
      <c r="AH8" s="675" t="s">
        <v>205</v>
      </c>
      <c r="AI8" s="528" t="s">
        <v>206</v>
      </c>
      <c r="AJ8" s="666" t="s">
        <v>207</v>
      </c>
      <c r="AK8" s="667"/>
      <c r="AL8" s="685"/>
      <c r="AM8" s="667"/>
    </row>
    <row r="9" spans="1:39" x14ac:dyDescent="0.2">
      <c r="A9" s="664"/>
      <c r="B9" s="664"/>
      <c r="C9" s="664"/>
      <c r="D9" s="664"/>
      <c r="E9" s="664"/>
      <c r="F9" s="697"/>
      <c r="G9" s="678" t="s">
        <v>208</v>
      </c>
      <c r="H9" s="687" t="s">
        <v>209</v>
      </c>
      <c r="I9" s="688"/>
      <c r="J9" s="689"/>
      <c r="K9" s="690" t="s">
        <v>210</v>
      </c>
      <c r="L9" s="691"/>
      <c r="M9" s="692"/>
      <c r="N9" s="678" t="s">
        <v>553</v>
      </c>
      <c r="O9" s="678" t="s">
        <v>556</v>
      </c>
      <c r="P9" s="678" t="s">
        <v>557</v>
      </c>
      <c r="Q9" s="678" t="s">
        <v>272</v>
      </c>
      <c r="R9" s="681" t="s">
        <v>205</v>
      </c>
      <c r="S9" s="678" t="s">
        <v>213</v>
      </c>
      <c r="T9" s="678" t="s">
        <v>214</v>
      </c>
      <c r="U9" s="678" t="s">
        <v>215</v>
      </c>
      <c r="V9" s="678" t="s">
        <v>216</v>
      </c>
      <c r="W9" s="678" t="s">
        <v>217</v>
      </c>
      <c r="X9" s="678" t="s">
        <v>218</v>
      </c>
      <c r="Y9" s="681" t="s">
        <v>212</v>
      </c>
      <c r="Z9" s="667"/>
      <c r="AA9" s="664"/>
      <c r="AB9" s="684" t="s">
        <v>219</v>
      </c>
      <c r="AC9" s="684" t="s">
        <v>220</v>
      </c>
      <c r="AD9" s="684" t="s">
        <v>221</v>
      </c>
      <c r="AE9" s="684" t="s">
        <v>222</v>
      </c>
      <c r="AF9" s="684" t="s">
        <v>218</v>
      </c>
      <c r="AG9" s="684" t="s">
        <v>223</v>
      </c>
      <c r="AH9" s="676"/>
      <c r="AI9" s="684" t="s">
        <v>224</v>
      </c>
      <c r="AJ9" s="667"/>
      <c r="AK9" s="667"/>
      <c r="AL9" s="685"/>
      <c r="AM9" s="667"/>
    </row>
    <row r="10" spans="1:39" ht="24.75" customHeight="1" x14ac:dyDescent="0.2">
      <c r="A10" s="664"/>
      <c r="B10" s="664"/>
      <c r="C10" s="664"/>
      <c r="D10" s="664"/>
      <c r="E10" s="664"/>
      <c r="F10" s="697"/>
      <c r="G10" s="680"/>
      <c r="H10" s="529" t="s">
        <v>225</v>
      </c>
      <c r="I10" s="529" t="s">
        <v>226</v>
      </c>
      <c r="J10" s="529" t="s">
        <v>227</v>
      </c>
      <c r="K10" s="530" t="s">
        <v>225</v>
      </c>
      <c r="L10" s="530" t="s">
        <v>226</v>
      </c>
      <c r="M10" s="530" t="s">
        <v>227</v>
      </c>
      <c r="N10" s="679"/>
      <c r="O10" s="679"/>
      <c r="P10" s="679"/>
      <c r="Q10" s="679"/>
      <c r="R10" s="682"/>
      <c r="S10" s="679"/>
      <c r="T10" s="679"/>
      <c r="U10" s="679"/>
      <c r="V10" s="679"/>
      <c r="W10" s="679"/>
      <c r="X10" s="679"/>
      <c r="Y10" s="682"/>
      <c r="Z10" s="667"/>
      <c r="AA10" s="664"/>
      <c r="AB10" s="685"/>
      <c r="AC10" s="685"/>
      <c r="AD10" s="685"/>
      <c r="AE10" s="685"/>
      <c r="AF10" s="685"/>
      <c r="AG10" s="685"/>
      <c r="AH10" s="676"/>
      <c r="AI10" s="685"/>
      <c r="AJ10" s="667"/>
      <c r="AK10" s="667"/>
      <c r="AL10" s="685"/>
      <c r="AM10" s="667"/>
    </row>
    <row r="11" spans="1:39" ht="34.5" customHeight="1" x14ac:dyDescent="0.2">
      <c r="A11" s="665"/>
      <c r="B11" s="665"/>
      <c r="C11" s="665"/>
      <c r="D11" s="665"/>
      <c r="E11" s="665"/>
      <c r="F11" s="698"/>
      <c r="G11" s="669" t="s">
        <v>268</v>
      </c>
      <c r="H11" s="670"/>
      <c r="I11" s="670"/>
      <c r="J11" s="670"/>
      <c r="K11" s="670"/>
      <c r="L11" s="532"/>
      <c r="M11" s="532"/>
      <c r="N11" s="680"/>
      <c r="O11" s="680"/>
      <c r="P11" s="680"/>
      <c r="Q11" s="680"/>
      <c r="R11" s="683"/>
      <c r="S11" s="680"/>
      <c r="T11" s="680"/>
      <c r="U11" s="680"/>
      <c r="V11" s="680"/>
      <c r="W11" s="680"/>
      <c r="X11" s="680"/>
      <c r="Y11" s="683"/>
      <c r="Z11" s="668"/>
      <c r="AA11" s="665"/>
      <c r="AB11" s="686"/>
      <c r="AC11" s="686"/>
      <c r="AD11" s="686"/>
      <c r="AE11" s="686"/>
      <c r="AF11" s="686"/>
      <c r="AG11" s="686"/>
      <c r="AH11" s="677"/>
      <c r="AI11" s="686"/>
      <c r="AJ11" s="668"/>
      <c r="AK11" s="668"/>
      <c r="AL11" s="686"/>
      <c r="AM11" s="668"/>
    </row>
    <row r="12" spans="1:39" x14ac:dyDescent="0.2">
      <c r="A12" s="372">
        <v>1</v>
      </c>
      <c r="B12" s="372">
        <v>2</v>
      </c>
      <c r="C12" s="372">
        <v>3</v>
      </c>
      <c r="D12" s="372">
        <v>4</v>
      </c>
      <c r="E12" s="372">
        <v>5</v>
      </c>
      <c r="F12" s="372">
        <v>6</v>
      </c>
      <c r="G12" s="372">
        <v>7</v>
      </c>
      <c r="H12" s="372">
        <v>8</v>
      </c>
      <c r="I12" s="372">
        <v>9</v>
      </c>
      <c r="J12" s="372">
        <v>10</v>
      </c>
      <c r="K12" s="372">
        <v>11</v>
      </c>
      <c r="L12" s="372">
        <v>12</v>
      </c>
      <c r="M12" s="372">
        <v>13</v>
      </c>
      <c r="N12" s="372">
        <v>14</v>
      </c>
      <c r="O12" s="372">
        <v>15</v>
      </c>
      <c r="P12" s="372">
        <v>16</v>
      </c>
      <c r="Q12" s="372">
        <v>17</v>
      </c>
      <c r="R12" s="372">
        <v>18</v>
      </c>
      <c r="S12" s="372">
        <v>19</v>
      </c>
      <c r="T12" s="372">
        <v>20</v>
      </c>
      <c r="U12" s="372">
        <v>21</v>
      </c>
      <c r="V12" s="372">
        <v>22</v>
      </c>
      <c r="W12" s="372">
        <v>23</v>
      </c>
      <c r="X12" s="372">
        <v>24</v>
      </c>
      <c r="Y12" s="372">
        <v>25</v>
      </c>
      <c r="Z12" s="372">
        <v>26</v>
      </c>
      <c r="AA12" s="372">
        <v>27</v>
      </c>
      <c r="AB12" s="372">
        <v>28</v>
      </c>
      <c r="AC12" s="372">
        <v>29</v>
      </c>
      <c r="AD12" s="372">
        <v>30</v>
      </c>
      <c r="AE12" s="372">
        <v>31</v>
      </c>
      <c r="AF12" s="372">
        <v>32</v>
      </c>
      <c r="AG12" s="372">
        <v>33</v>
      </c>
      <c r="AH12" s="372">
        <v>34</v>
      </c>
      <c r="AI12" s="372">
        <v>35</v>
      </c>
      <c r="AJ12" s="372">
        <v>36</v>
      </c>
      <c r="AK12" s="372">
        <v>37</v>
      </c>
      <c r="AL12" s="372">
        <v>38</v>
      </c>
      <c r="AM12" s="372">
        <v>39</v>
      </c>
    </row>
    <row r="13" spans="1:39" x14ac:dyDescent="0.2">
      <c r="A13" s="372">
        <v>1</v>
      </c>
      <c r="B13" s="372"/>
      <c r="C13" s="539" t="s">
        <v>477</v>
      </c>
      <c r="D13" s="539" t="s">
        <v>351</v>
      </c>
      <c r="E13" s="511" t="s">
        <v>478</v>
      </c>
      <c r="F13" s="540">
        <v>481408019.49000001</v>
      </c>
      <c r="G13" s="372"/>
      <c r="H13" s="372">
        <v>13265740</v>
      </c>
      <c r="I13" s="372">
        <v>0</v>
      </c>
      <c r="J13" s="372">
        <v>0</v>
      </c>
      <c r="K13" s="372">
        <v>29569444.41</v>
      </c>
      <c r="L13" s="372">
        <v>0</v>
      </c>
      <c r="M13" s="372">
        <v>0</v>
      </c>
      <c r="N13" s="372">
        <v>0</v>
      </c>
      <c r="O13" s="372">
        <v>0</v>
      </c>
      <c r="P13" s="372">
        <v>22900000</v>
      </c>
      <c r="Q13" s="372">
        <v>0</v>
      </c>
      <c r="R13" s="535">
        <f t="shared" ref="R13:R18" si="0">G13+H13+I13+J13+K13+L13+M13+N13+O13+P13+Q13</f>
        <v>65735184.409999996</v>
      </c>
      <c r="S13" s="372">
        <v>0</v>
      </c>
      <c r="T13" s="372">
        <v>1791370</v>
      </c>
      <c r="U13" s="372">
        <v>0</v>
      </c>
      <c r="V13" s="372">
        <v>289177152.56</v>
      </c>
      <c r="W13" s="372">
        <v>116960321.23999999</v>
      </c>
      <c r="X13" s="372">
        <v>0</v>
      </c>
      <c r="Y13" s="535">
        <f>S13+T13+U13+V13+W13+X13</f>
        <v>407928843.80000001</v>
      </c>
      <c r="Z13" s="535">
        <f t="shared" ref="Z13:Z18" si="1">R13+Y13</f>
        <v>473664028.21000004</v>
      </c>
      <c r="AA13" s="372">
        <v>0</v>
      </c>
      <c r="AB13" s="372"/>
      <c r="AC13" s="372">
        <v>37152321.240000002</v>
      </c>
      <c r="AD13" s="372">
        <v>0</v>
      </c>
      <c r="AE13" s="372">
        <v>79106873.319999993</v>
      </c>
      <c r="AF13" s="372">
        <v>0</v>
      </c>
      <c r="AG13" s="372">
        <v>6000000</v>
      </c>
      <c r="AH13" s="535">
        <f t="shared" ref="AH13:AH18" si="2">AB13+AC13+AD13+AE13+AF13+AG13</f>
        <v>122259194.56</v>
      </c>
      <c r="AI13" s="372">
        <v>0</v>
      </c>
      <c r="AJ13" s="535">
        <f t="shared" ref="AJ13:AJ18" si="3">AH13+AI13</f>
        <v>122259194.56</v>
      </c>
      <c r="AK13" s="372">
        <v>0</v>
      </c>
      <c r="AL13" s="372">
        <v>0</v>
      </c>
      <c r="AM13" s="541">
        <f t="shared" ref="AM13:AM18" si="4">F13+Z13-AJ13</f>
        <v>832812853.1400001</v>
      </c>
    </row>
    <row r="14" spans="1:39" x14ac:dyDescent="0.2">
      <c r="A14" s="372">
        <v>2</v>
      </c>
      <c r="B14" s="372"/>
      <c r="C14" s="539" t="s">
        <v>477</v>
      </c>
      <c r="D14" s="539" t="s">
        <v>479</v>
      </c>
      <c r="E14" s="511" t="s">
        <v>478</v>
      </c>
      <c r="F14" s="540">
        <v>4382287</v>
      </c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>
        <v>359900</v>
      </c>
      <c r="R14" s="535">
        <f t="shared" si="0"/>
        <v>359900</v>
      </c>
      <c r="S14" s="372"/>
      <c r="T14" s="372"/>
      <c r="U14" s="372"/>
      <c r="V14" s="372"/>
      <c r="W14" s="372"/>
      <c r="X14" s="372"/>
      <c r="Y14" s="535">
        <f>S14+T14+U14+V14+W14+X14</f>
        <v>0</v>
      </c>
      <c r="Z14" s="535">
        <f t="shared" si="1"/>
        <v>359900</v>
      </c>
      <c r="AA14" s="372"/>
      <c r="AB14" s="372"/>
      <c r="AC14" s="372"/>
      <c r="AD14" s="547">
        <v>1359000</v>
      </c>
      <c r="AE14" s="542"/>
      <c r="AF14" s="542"/>
      <c r="AG14" s="542"/>
      <c r="AH14" s="543">
        <f t="shared" si="2"/>
        <v>1359000</v>
      </c>
      <c r="AI14" s="542"/>
      <c r="AJ14" s="543">
        <f t="shared" si="3"/>
        <v>1359000</v>
      </c>
      <c r="AK14" s="372"/>
      <c r="AL14" s="372"/>
      <c r="AM14" s="541">
        <f t="shared" si="4"/>
        <v>3383187</v>
      </c>
    </row>
    <row r="15" spans="1:39" x14ac:dyDescent="0.2">
      <c r="A15" s="372">
        <v>3</v>
      </c>
      <c r="B15" s="372"/>
      <c r="C15" s="544" t="s">
        <v>477</v>
      </c>
      <c r="D15" s="544" t="s">
        <v>480</v>
      </c>
      <c r="E15" s="511" t="s">
        <v>478</v>
      </c>
      <c r="F15" s="540">
        <v>2257706.9</v>
      </c>
      <c r="G15" s="372"/>
      <c r="H15" s="372"/>
      <c r="I15" s="372"/>
      <c r="J15" s="372"/>
      <c r="K15" s="372">
        <v>19900</v>
      </c>
      <c r="L15" s="372"/>
      <c r="M15" s="372"/>
      <c r="N15" s="372"/>
      <c r="O15" s="372"/>
      <c r="P15" s="372"/>
      <c r="Q15" s="372">
        <v>72281.7</v>
      </c>
      <c r="R15" s="535">
        <f t="shared" si="0"/>
        <v>92181.7</v>
      </c>
      <c r="S15" s="372"/>
      <c r="T15" s="372"/>
      <c r="U15" s="372">
        <v>1087</v>
      </c>
      <c r="V15" s="372">
        <v>17970</v>
      </c>
      <c r="W15" s="372"/>
      <c r="X15" s="372"/>
      <c r="Y15" s="535">
        <f>S15+T15+U15+V15+W15+X15</f>
        <v>19057</v>
      </c>
      <c r="Z15" s="535">
        <f t="shared" si="1"/>
        <v>111238.7</v>
      </c>
      <c r="AA15" s="372"/>
      <c r="AB15" s="372"/>
      <c r="AC15" s="372"/>
      <c r="AD15" s="372"/>
      <c r="AE15" s="372">
        <v>1087</v>
      </c>
      <c r="AF15" s="372"/>
      <c r="AG15" s="372">
        <v>176891.2</v>
      </c>
      <c r="AH15" s="543">
        <f t="shared" si="2"/>
        <v>177978.2</v>
      </c>
      <c r="AI15" s="372"/>
      <c r="AJ15" s="543">
        <f t="shared" si="3"/>
        <v>177978.2</v>
      </c>
      <c r="AK15" s="372"/>
      <c r="AL15" s="372"/>
      <c r="AM15" s="541">
        <f t="shared" si="4"/>
        <v>2190967.4</v>
      </c>
    </row>
    <row r="16" spans="1:39" x14ac:dyDescent="0.2">
      <c r="A16" s="372">
        <v>4</v>
      </c>
      <c r="B16" s="372"/>
      <c r="C16" s="544" t="s">
        <v>477</v>
      </c>
      <c r="D16" s="544" t="s">
        <v>481</v>
      </c>
      <c r="E16" s="511" t="s">
        <v>478</v>
      </c>
      <c r="F16" s="540">
        <v>85384.2</v>
      </c>
      <c r="G16" s="372"/>
      <c r="H16" s="372">
        <v>775</v>
      </c>
      <c r="I16" s="372"/>
      <c r="J16" s="372"/>
      <c r="K16" s="372"/>
      <c r="L16" s="372"/>
      <c r="M16" s="372"/>
      <c r="N16" s="372"/>
      <c r="O16" s="372"/>
      <c r="P16" s="372"/>
      <c r="Q16" s="372">
        <v>15473.4</v>
      </c>
      <c r="R16" s="535">
        <f t="shared" si="0"/>
        <v>16248.4</v>
      </c>
      <c r="S16" s="372"/>
      <c r="T16" s="372"/>
      <c r="U16" s="372"/>
      <c r="V16" s="372">
        <v>7606.2</v>
      </c>
      <c r="W16" s="372"/>
      <c r="X16" s="372"/>
      <c r="Y16" s="535">
        <f>S16+T16+U16+V16+W16+X16</f>
        <v>7606.2</v>
      </c>
      <c r="Z16" s="535">
        <f t="shared" si="1"/>
        <v>23854.6</v>
      </c>
      <c r="AA16" s="372"/>
      <c r="AB16" s="372"/>
      <c r="AC16" s="372"/>
      <c r="AD16" s="372">
        <v>2905.5</v>
      </c>
      <c r="AE16" s="372">
        <v>349.3</v>
      </c>
      <c r="AF16" s="372"/>
      <c r="AG16" s="372">
        <v>23765</v>
      </c>
      <c r="AH16" s="543">
        <f t="shared" si="2"/>
        <v>27019.8</v>
      </c>
      <c r="AI16" s="372"/>
      <c r="AJ16" s="543">
        <f t="shared" si="3"/>
        <v>27019.8</v>
      </c>
      <c r="AK16" s="372"/>
      <c r="AL16" s="372"/>
      <c r="AM16" s="541">
        <f t="shared" si="4"/>
        <v>82218.999999999985</v>
      </c>
    </row>
    <row r="17" spans="1:39" x14ac:dyDescent="0.2">
      <c r="A17" s="372">
        <v>5</v>
      </c>
      <c r="B17" s="372"/>
      <c r="C17" s="539" t="s">
        <v>477</v>
      </c>
      <c r="D17" s="539" t="s">
        <v>482</v>
      </c>
      <c r="E17" s="511" t="s">
        <v>478</v>
      </c>
      <c r="F17" s="540">
        <v>634304987</v>
      </c>
      <c r="G17" s="372"/>
      <c r="H17" s="547">
        <v>1000000</v>
      </c>
      <c r="I17" s="542"/>
      <c r="J17" s="542"/>
      <c r="K17" s="542">
        <v>2827000</v>
      </c>
      <c r="L17" s="542"/>
      <c r="M17" s="542"/>
      <c r="N17" s="542"/>
      <c r="O17" s="542"/>
      <c r="P17" s="542"/>
      <c r="Q17" s="547">
        <v>36930000</v>
      </c>
      <c r="R17" s="543">
        <f t="shared" si="0"/>
        <v>40757000</v>
      </c>
      <c r="S17" s="372"/>
      <c r="T17" s="372"/>
      <c r="U17" s="372">
        <v>1375000</v>
      </c>
      <c r="V17" s="372">
        <v>64433678.68</v>
      </c>
      <c r="W17" s="372">
        <v>14190000</v>
      </c>
      <c r="X17" s="372"/>
      <c r="Y17" s="535">
        <f>S17+T17+U17+V17+W17+X17</f>
        <v>79998678.680000007</v>
      </c>
      <c r="Z17" s="535">
        <f t="shared" si="1"/>
        <v>120755678.68000001</v>
      </c>
      <c r="AA17" s="372"/>
      <c r="AB17" s="372"/>
      <c r="AC17" s="372">
        <v>1375000</v>
      </c>
      <c r="AD17" s="372"/>
      <c r="AE17" s="372"/>
      <c r="AF17" s="372"/>
      <c r="AG17" s="372">
        <v>186225668.68000001</v>
      </c>
      <c r="AH17" s="543">
        <f t="shared" si="2"/>
        <v>187600668.68000001</v>
      </c>
      <c r="AI17" s="372"/>
      <c r="AJ17" s="543">
        <f t="shared" si="3"/>
        <v>187600668.68000001</v>
      </c>
      <c r="AK17" s="372"/>
      <c r="AL17" s="372"/>
      <c r="AM17" s="541">
        <f t="shared" si="4"/>
        <v>567459997</v>
      </c>
    </row>
    <row r="18" spans="1:39" x14ac:dyDescent="0.2">
      <c r="A18" s="372">
        <v>6</v>
      </c>
      <c r="B18" s="372"/>
      <c r="C18" s="539" t="s">
        <v>477</v>
      </c>
      <c r="D18" s="539" t="s">
        <v>426</v>
      </c>
      <c r="E18" s="511" t="s">
        <v>478</v>
      </c>
      <c r="F18" s="540">
        <v>502995.1</v>
      </c>
      <c r="G18" s="372"/>
      <c r="H18" s="372">
        <v>1153.5</v>
      </c>
      <c r="I18" s="372"/>
      <c r="J18" s="372"/>
      <c r="K18" s="372"/>
      <c r="L18" s="372"/>
      <c r="M18" s="372"/>
      <c r="N18" s="372"/>
      <c r="O18" s="372"/>
      <c r="P18" s="372"/>
      <c r="Q18" s="372">
        <v>11484</v>
      </c>
      <c r="R18" s="543">
        <f t="shared" si="0"/>
        <v>12637.5</v>
      </c>
      <c r="S18" s="372"/>
      <c r="T18" s="372"/>
      <c r="U18" s="372"/>
      <c r="V18" s="372"/>
      <c r="W18" s="372"/>
      <c r="X18" s="372"/>
      <c r="Y18" s="535"/>
      <c r="Z18" s="535">
        <f t="shared" si="1"/>
        <v>12637.5</v>
      </c>
      <c r="AA18" s="372"/>
      <c r="AB18" s="372"/>
      <c r="AC18" s="372"/>
      <c r="AD18" s="372"/>
      <c r="AE18" s="372">
        <v>270.39999999999998</v>
      </c>
      <c r="AF18" s="372"/>
      <c r="AG18" s="372">
        <v>306550.2</v>
      </c>
      <c r="AH18" s="543">
        <f t="shared" si="2"/>
        <v>306820.60000000003</v>
      </c>
      <c r="AI18" s="372"/>
      <c r="AJ18" s="543">
        <f t="shared" si="3"/>
        <v>306820.60000000003</v>
      </c>
      <c r="AK18" s="372"/>
      <c r="AL18" s="372"/>
      <c r="AM18" s="541">
        <f t="shared" si="4"/>
        <v>208811.99999999994</v>
      </c>
    </row>
    <row r="19" spans="1:39" x14ac:dyDescent="0.2">
      <c r="A19" s="372"/>
      <c r="B19" s="372"/>
      <c r="C19" s="372"/>
      <c r="D19" s="372"/>
      <c r="E19" s="372"/>
      <c r="F19" s="545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535"/>
      <c r="S19" s="372"/>
      <c r="T19" s="372"/>
      <c r="U19" s="372"/>
      <c r="V19" s="372"/>
      <c r="W19" s="372"/>
      <c r="X19" s="372"/>
      <c r="Y19" s="535"/>
      <c r="Z19" s="535"/>
      <c r="AA19" s="372"/>
      <c r="AB19" s="372"/>
      <c r="AC19" s="372"/>
      <c r="AD19" s="372"/>
      <c r="AE19" s="372"/>
      <c r="AF19" s="372"/>
      <c r="AG19" s="372"/>
      <c r="AH19" s="535"/>
      <c r="AI19" s="372"/>
      <c r="AJ19" s="535"/>
      <c r="AK19" s="372"/>
      <c r="AL19" s="372"/>
      <c r="AM19" s="535"/>
    </row>
    <row r="20" spans="1:39" x14ac:dyDescent="0.2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535"/>
      <c r="S20" s="372"/>
      <c r="T20" s="372"/>
      <c r="U20" s="372"/>
      <c r="V20" s="372"/>
      <c r="W20" s="372"/>
      <c r="X20" s="372"/>
      <c r="Y20" s="535"/>
      <c r="Z20" s="535"/>
      <c r="AA20" s="372"/>
      <c r="AB20" s="372"/>
      <c r="AC20" s="372"/>
      <c r="AD20" s="372"/>
      <c r="AE20" s="372"/>
      <c r="AF20" s="372"/>
      <c r="AG20" s="372"/>
      <c r="AH20" s="535"/>
      <c r="AI20" s="372"/>
      <c r="AJ20" s="535"/>
      <c r="AK20" s="372"/>
      <c r="AL20" s="372"/>
      <c r="AM20" s="535"/>
    </row>
    <row r="21" spans="1:39" s="220" customFormat="1" x14ac:dyDescent="0.2">
      <c r="A21" s="535"/>
      <c r="B21" s="535"/>
      <c r="C21" s="535" t="s">
        <v>19</v>
      </c>
      <c r="D21" s="535"/>
      <c r="E21" s="535"/>
      <c r="F21" s="546">
        <f>SUM(F13:F20)</f>
        <v>1122941379.6899998</v>
      </c>
      <c r="G21" s="546">
        <f t="shared" ref="G21:AM21" si="5">SUM(G13:G20)</f>
        <v>0</v>
      </c>
      <c r="H21" s="546">
        <f t="shared" si="5"/>
        <v>14267668.5</v>
      </c>
      <c r="I21" s="546">
        <f t="shared" si="5"/>
        <v>0</v>
      </c>
      <c r="J21" s="546">
        <f t="shared" si="5"/>
        <v>0</v>
      </c>
      <c r="K21" s="546">
        <f t="shared" si="5"/>
        <v>32416344.41</v>
      </c>
      <c r="L21" s="546">
        <f t="shared" si="5"/>
        <v>0</v>
      </c>
      <c r="M21" s="546">
        <f t="shared" si="5"/>
        <v>0</v>
      </c>
      <c r="N21" s="546">
        <f t="shared" si="5"/>
        <v>0</v>
      </c>
      <c r="O21" s="546">
        <f t="shared" si="5"/>
        <v>0</v>
      </c>
      <c r="P21" s="546">
        <f t="shared" si="5"/>
        <v>22900000</v>
      </c>
      <c r="Q21" s="546">
        <f t="shared" si="5"/>
        <v>37389139.100000001</v>
      </c>
      <c r="R21" s="546">
        <f t="shared" si="5"/>
        <v>106973152.00999999</v>
      </c>
      <c r="S21" s="546">
        <f t="shared" si="5"/>
        <v>0</v>
      </c>
      <c r="T21" s="546">
        <f t="shared" si="5"/>
        <v>1791370</v>
      </c>
      <c r="U21" s="546">
        <f t="shared" si="5"/>
        <v>1376087</v>
      </c>
      <c r="V21" s="546">
        <f t="shared" si="5"/>
        <v>353636407.44</v>
      </c>
      <c r="W21" s="546">
        <f t="shared" si="5"/>
        <v>131150321.23999999</v>
      </c>
      <c r="X21" s="546">
        <f t="shared" si="5"/>
        <v>0</v>
      </c>
      <c r="Y21" s="546">
        <f t="shared" si="5"/>
        <v>487954185.68000001</v>
      </c>
      <c r="Z21" s="546">
        <f t="shared" si="5"/>
        <v>594927337.69000006</v>
      </c>
      <c r="AA21" s="546">
        <f t="shared" si="5"/>
        <v>0</v>
      </c>
      <c r="AB21" s="546">
        <f t="shared" si="5"/>
        <v>0</v>
      </c>
      <c r="AC21" s="546">
        <f t="shared" si="5"/>
        <v>38527321.240000002</v>
      </c>
      <c r="AD21" s="546">
        <f t="shared" si="5"/>
        <v>1361905.5</v>
      </c>
      <c r="AE21" s="546">
        <f t="shared" si="5"/>
        <v>79108580.019999996</v>
      </c>
      <c r="AF21" s="546">
        <f t="shared" si="5"/>
        <v>0</v>
      </c>
      <c r="AG21" s="546">
        <f t="shared" si="5"/>
        <v>192732875.07999998</v>
      </c>
      <c r="AH21" s="546">
        <f t="shared" si="5"/>
        <v>311730681.84000003</v>
      </c>
      <c r="AI21" s="546">
        <f t="shared" si="5"/>
        <v>0</v>
      </c>
      <c r="AJ21" s="546">
        <f t="shared" si="5"/>
        <v>311730681.84000003</v>
      </c>
      <c r="AK21" s="546">
        <f t="shared" si="5"/>
        <v>0</v>
      </c>
      <c r="AL21" s="546">
        <f t="shared" si="5"/>
        <v>0</v>
      </c>
      <c r="AM21" s="546">
        <f t="shared" si="5"/>
        <v>1406138035.54</v>
      </c>
    </row>
    <row r="22" spans="1:39" ht="9.75" customHeight="1" x14ac:dyDescent="0.2"/>
  </sheetData>
  <mergeCells count="38">
    <mergeCell ref="H9:J9"/>
    <mergeCell ref="AF9:AF11"/>
    <mergeCell ref="K9:M9"/>
    <mergeCell ref="N9:N11"/>
    <mergeCell ref="O9:O11"/>
    <mergeCell ref="P9:P11"/>
    <mergeCell ref="Q9:Q11"/>
    <mergeCell ref="AA7:AA11"/>
    <mergeCell ref="AD9:AD11"/>
    <mergeCell ref="AE9:AE11"/>
    <mergeCell ref="R9:R11"/>
    <mergeCell ref="S9:S11"/>
    <mergeCell ref="T9:T11"/>
    <mergeCell ref="U9:U11"/>
    <mergeCell ref="V9:V11"/>
    <mergeCell ref="W9:W11"/>
    <mergeCell ref="AK7:AK11"/>
    <mergeCell ref="AL7:AL11"/>
    <mergeCell ref="AM7:AM11"/>
    <mergeCell ref="G8:R8"/>
    <mergeCell ref="Z8:Z11"/>
    <mergeCell ref="AB8:AG8"/>
    <mergeCell ref="AH8:AH11"/>
    <mergeCell ref="AJ8:AJ11"/>
    <mergeCell ref="G9:G10"/>
    <mergeCell ref="AG9:AG11"/>
    <mergeCell ref="AI9:AI11"/>
    <mergeCell ref="G11:K11"/>
    <mergeCell ref="X9:X11"/>
    <mergeCell ref="Y9:Y11"/>
    <mergeCell ref="AB9:AB11"/>
    <mergeCell ref="AC9:AC11"/>
    <mergeCell ref="F7:F11"/>
    <mergeCell ref="A7:A11"/>
    <mergeCell ref="B7:B11"/>
    <mergeCell ref="C7:C11"/>
    <mergeCell ref="D7:D11"/>
    <mergeCell ref="E7:E11"/>
  </mergeCells>
  <pageMargins left="0.2" right="0.2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3"/>
  <sheetViews>
    <sheetView workbookViewId="0">
      <selection activeCell="O23" sqref="O23"/>
    </sheetView>
  </sheetViews>
  <sheetFormatPr defaultRowHeight="12.75" x14ac:dyDescent="0.2"/>
  <cols>
    <col min="1" max="1" width="3.28515625" style="216" customWidth="1"/>
    <col min="2" max="2" width="7.28515625" style="216" customWidth="1"/>
    <col min="3" max="3" width="8" style="216" customWidth="1"/>
    <col min="4" max="4" width="7.42578125" style="216" customWidth="1"/>
    <col min="5" max="5" width="8.140625" style="216" customWidth="1"/>
    <col min="6" max="8" width="9.140625" style="216"/>
    <col min="9" max="9" width="7" style="216" customWidth="1"/>
    <col min="10" max="10" width="9.140625" style="216"/>
    <col min="11" max="11" width="7.85546875" style="216" customWidth="1"/>
    <col min="12" max="12" width="12.5703125" style="216" customWidth="1"/>
    <col min="13" max="14" width="11.140625" style="216" customWidth="1"/>
    <col min="15" max="15" width="10" style="216" customWidth="1"/>
    <col min="16" max="16" width="11.42578125" style="216" customWidth="1"/>
    <col min="17" max="17" width="10.85546875" style="216" customWidth="1"/>
    <col min="18" max="18" width="11.85546875" style="216" customWidth="1"/>
    <col min="19" max="19" width="10.5703125" style="216" customWidth="1"/>
    <col min="20" max="20" width="9.140625" style="216"/>
    <col min="21" max="21" width="11" style="216" customWidth="1"/>
    <col min="22" max="25" width="9.140625" style="216"/>
    <col min="26" max="28" width="0" style="216" hidden="1" customWidth="1"/>
    <col min="29" max="29" width="10.7109375" style="216" customWidth="1"/>
    <col min="30" max="30" width="0" style="216" hidden="1" customWidth="1"/>
    <col min="31" max="31" width="9.140625" style="216"/>
    <col min="32" max="32" width="11.5703125" style="216" customWidth="1"/>
    <col min="33" max="33" width="12" style="216" customWidth="1"/>
    <col min="34" max="35" width="9.140625" style="216"/>
    <col min="36" max="36" width="7.85546875" style="216" customWidth="1"/>
    <col min="37" max="37" width="10" style="216" bestFit="1" customWidth="1"/>
    <col min="38" max="38" width="7.5703125" style="216" customWidth="1"/>
    <col min="39" max="39" width="10.5703125" style="216" bestFit="1" customWidth="1"/>
    <col min="40" max="40" width="9.5703125" style="216" bestFit="1" customWidth="1"/>
    <col min="41" max="41" width="10.5703125" style="216" bestFit="1" customWidth="1"/>
    <col min="42" max="42" width="10.85546875" style="216" customWidth="1"/>
    <col min="43" max="43" width="9.140625" style="216"/>
    <col min="44" max="44" width="10" style="216" bestFit="1" customWidth="1"/>
    <col min="45" max="45" width="13.42578125" style="216" customWidth="1"/>
    <col min="46" max="16384" width="9.140625" style="216"/>
  </cols>
  <sheetData>
    <row r="1" spans="1:88" x14ac:dyDescent="0.2">
      <c r="J1" s="217" t="s">
        <v>110</v>
      </c>
    </row>
    <row r="2" spans="1:88" x14ac:dyDescent="0.2">
      <c r="J2" s="216" t="s">
        <v>114</v>
      </c>
    </row>
    <row r="3" spans="1:88" x14ac:dyDescent="0.2">
      <c r="J3" s="218" t="s">
        <v>255</v>
      </c>
    </row>
    <row r="4" spans="1:88" x14ac:dyDescent="0.2">
      <c r="D4" s="220" t="s">
        <v>549</v>
      </c>
    </row>
    <row r="5" spans="1:88" x14ac:dyDescent="0.2">
      <c r="D5" s="220" t="s">
        <v>241</v>
      </c>
    </row>
    <row r="6" spans="1:88" s="87" customFormat="1" x14ac:dyDescent="0.2">
      <c r="A6" s="512"/>
      <c r="B6" s="512"/>
      <c r="C6" s="513"/>
      <c r="D6" s="89"/>
      <c r="E6" s="512"/>
      <c r="F6" s="512"/>
      <c r="G6" s="512"/>
      <c r="I6" s="512"/>
      <c r="J6" s="512"/>
      <c r="K6" s="512"/>
      <c r="L6" s="514"/>
      <c r="M6" s="512"/>
      <c r="N6" s="512"/>
      <c r="O6" s="512"/>
      <c r="P6" s="512"/>
      <c r="Q6" s="512"/>
      <c r="R6" s="86" t="s">
        <v>167</v>
      </c>
      <c r="S6" s="512"/>
      <c r="T6" s="512"/>
      <c r="U6" s="512"/>
      <c r="X6" s="512"/>
      <c r="Z6" s="512"/>
      <c r="AA6" s="512"/>
      <c r="AB6" s="512"/>
      <c r="AC6" s="512"/>
      <c r="AE6" s="86" t="s">
        <v>167</v>
      </c>
      <c r="AF6" s="512"/>
      <c r="AG6" s="90"/>
      <c r="AK6" s="512"/>
      <c r="AL6" s="512"/>
      <c r="AM6" s="512"/>
      <c r="AN6" s="512"/>
      <c r="AO6" s="512"/>
      <c r="AP6" s="512"/>
      <c r="AQ6" s="512"/>
    </row>
    <row r="7" spans="1:88" s="524" customFormat="1" ht="5.25" customHeight="1" x14ac:dyDescent="0.2">
      <c r="A7" s="645" t="s">
        <v>18</v>
      </c>
      <c r="B7" s="645" t="s">
        <v>141</v>
      </c>
      <c r="C7" s="648" t="s">
        <v>168</v>
      </c>
      <c r="D7" s="651" t="s">
        <v>169</v>
      </c>
      <c r="E7" s="645" t="s">
        <v>259</v>
      </c>
      <c r="F7" s="645" t="s">
        <v>193</v>
      </c>
      <c r="G7" s="642" t="s">
        <v>170</v>
      </c>
      <c r="H7" s="642" t="s">
        <v>171</v>
      </c>
      <c r="I7" s="642" t="s">
        <v>172</v>
      </c>
      <c r="J7" s="642" t="s">
        <v>173</v>
      </c>
      <c r="K7" s="642" t="s">
        <v>174</v>
      </c>
      <c r="L7" s="642" t="s">
        <v>175</v>
      </c>
      <c r="M7" s="654" t="s">
        <v>176</v>
      </c>
      <c r="N7" s="693"/>
      <c r="O7" s="693"/>
      <c r="P7" s="693" t="s">
        <v>176</v>
      </c>
      <c r="Q7" s="693"/>
      <c r="R7" s="693"/>
      <c r="S7" s="693"/>
      <c r="T7" s="693"/>
      <c r="U7" s="693"/>
      <c r="V7" s="693"/>
      <c r="W7" s="693"/>
      <c r="X7" s="655"/>
      <c r="Y7" s="654"/>
      <c r="Z7" s="655"/>
      <c r="AA7" s="642" t="s">
        <v>177</v>
      </c>
      <c r="AB7" s="642" t="s">
        <v>178</v>
      </c>
      <c r="AC7" s="642" t="s">
        <v>179</v>
      </c>
      <c r="AD7" s="642" t="s">
        <v>180</v>
      </c>
      <c r="AE7" s="660" t="s">
        <v>254</v>
      </c>
      <c r="AF7" s="642" t="s">
        <v>181</v>
      </c>
      <c r="AG7" s="642" t="s">
        <v>182</v>
      </c>
      <c r="AH7" s="642" t="s">
        <v>183</v>
      </c>
      <c r="AI7" s="642" t="s">
        <v>184</v>
      </c>
      <c r="AJ7" s="642" t="s">
        <v>185</v>
      </c>
      <c r="AK7" s="699" t="s">
        <v>258</v>
      </c>
      <c r="AL7" s="700"/>
      <c r="AM7" s="642" t="s">
        <v>256</v>
      </c>
      <c r="AN7" s="642" t="s">
        <v>257</v>
      </c>
      <c r="AO7" s="642" t="s">
        <v>186</v>
      </c>
      <c r="AP7" s="642" t="s">
        <v>187</v>
      </c>
      <c r="AQ7" s="642" t="s">
        <v>188</v>
      </c>
      <c r="AR7" s="642" t="s">
        <v>189</v>
      </c>
      <c r="AS7" s="642" t="s">
        <v>190</v>
      </c>
      <c r="AT7" s="515"/>
      <c r="AU7" s="515"/>
      <c r="AV7" s="663" t="s">
        <v>18</v>
      </c>
      <c r="AW7" s="663" t="s">
        <v>141</v>
      </c>
      <c r="AX7" s="663" t="s">
        <v>191</v>
      </c>
      <c r="AY7" s="663" t="s">
        <v>192</v>
      </c>
      <c r="AZ7" s="663" t="s">
        <v>193</v>
      </c>
      <c r="BA7" s="696" t="s">
        <v>194</v>
      </c>
      <c r="BB7" s="516"/>
      <c r="BC7" s="517"/>
      <c r="BD7" s="517"/>
      <c r="BE7" s="517"/>
      <c r="BF7" s="517"/>
      <c r="BG7" s="517"/>
      <c r="BH7" s="518" t="s">
        <v>195</v>
      </c>
      <c r="BI7" s="517"/>
      <c r="BJ7" s="517"/>
      <c r="BK7" s="517"/>
      <c r="BL7" s="517"/>
      <c r="BM7" s="517"/>
      <c r="BN7" s="517"/>
      <c r="BO7" s="517"/>
      <c r="BP7" s="517"/>
      <c r="BQ7" s="518" t="s">
        <v>195</v>
      </c>
      <c r="BR7" s="517"/>
      <c r="BS7" s="517"/>
      <c r="BT7" s="517"/>
      <c r="BU7" s="519"/>
      <c r="BV7" s="663" t="s">
        <v>196</v>
      </c>
      <c r="BW7" s="520"/>
      <c r="BX7" s="521"/>
      <c r="BY7" s="521"/>
      <c r="BZ7" s="521" t="s">
        <v>197</v>
      </c>
      <c r="CA7" s="521"/>
      <c r="CB7" s="521"/>
      <c r="CC7" s="521"/>
      <c r="CD7" s="521"/>
      <c r="CE7" s="522"/>
      <c r="CF7" s="666" t="s">
        <v>198</v>
      </c>
      <c r="CG7" s="684" t="s">
        <v>199</v>
      </c>
      <c r="CH7" s="666" t="s">
        <v>200</v>
      </c>
      <c r="CI7" s="523"/>
      <c r="CJ7" s="523"/>
    </row>
    <row r="8" spans="1:88" s="524" customFormat="1" ht="1.5" customHeight="1" x14ac:dyDescent="0.2">
      <c r="A8" s="646"/>
      <c r="B8" s="646"/>
      <c r="C8" s="649"/>
      <c r="D8" s="652"/>
      <c r="E8" s="646"/>
      <c r="F8" s="646"/>
      <c r="G8" s="643"/>
      <c r="H8" s="643"/>
      <c r="I8" s="643"/>
      <c r="J8" s="643"/>
      <c r="K8" s="643"/>
      <c r="L8" s="643"/>
      <c r="M8" s="656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57"/>
      <c r="Y8" s="656"/>
      <c r="Z8" s="657"/>
      <c r="AA8" s="643"/>
      <c r="AB8" s="643"/>
      <c r="AC8" s="643"/>
      <c r="AD8" s="643"/>
      <c r="AE8" s="661"/>
      <c r="AF8" s="643"/>
      <c r="AG8" s="643"/>
      <c r="AH8" s="643"/>
      <c r="AI8" s="643"/>
      <c r="AJ8" s="643"/>
      <c r="AK8" s="701"/>
      <c r="AL8" s="702"/>
      <c r="AM8" s="643"/>
      <c r="AN8" s="643"/>
      <c r="AO8" s="643"/>
      <c r="AP8" s="643"/>
      <c r="AQ8" s="643"/>
      <c r="AR8" s="643"/>
      <c r="AS8" s="643"/>
      <c r="AT8" s="515"/>
      <c r="AU8" s="515"/>
      <c r="AV8" s="664"/>
      <c r="AW8" s="664"/>
      <c r="AX8" s="664"/>
      <c r="AY8" s="664"/>
      <c r="AZ8" s="664"/>
      <c r="BA8" s="697"/>
      <c r="BB8" s="669" t="s">
        <v>201</v>
      </c>
      <c r="BC8" s="670"/>
      <c r="BD8" s="670"/>
      <c r="BE8" s="670"/>
      <c r="BF8" s="670"/>
      <c r="BG8" s="670"/>
      <c r="BH8" s="670"/>
      <c r="BI8" s="670"/>
      <c r="BJ8" s="670"/>
      <c r="BK8" s="670"/>
      <c r="BL8" s="670"/>
      <c r="BM8" s="671"/>
      <c r="BN8" s="525" t="s">
        <v>202</v>
      </c>
      <c r="BO8" s="526"/>
      <c r="BP8" s="526"/>
      <c r="BQ8" s="525" t="s">
        <v>202</v>
      </c>
      <c r="BR8" s="526"/>
      <c r="BS8" s="526"/>
      <c r="BT8" s="527"/>
      <c r="BU8" s="666" t="s">
        <v>203</v>
      </c>
      <c r="BV8" s="664"/>
      <c r="BW8" s="672" t="s">
        <v>204</v>
      </c>
      <c r="BX8" s="673"/>
      <c r="BY8" s="673"/>
      <c r="BZ8" s="673"/>
      <c r="CA8" s="673"/>
      <c r="CB8" s="674"/>
      <c r="CC8" s="675" t="s">
        <v>205</v>
      </c>
      <c r="CD8" s="533" t="s">
        <v>206</v>
      </c>
      <c r="CE8" s="666" t="s">
        <v>207</v>
      </c>
      <c r="CF8" s="667"/>
      <c r="CG8" s="685"/>
      <c r="CH8" s="667"/>
      <c r="CI8" s="523"/>
      <c r="CJ8" s="523"/>
    </row>
    <row r="9" spans="1:88" s="524" customFormat="1" ht="7.5" customHeight="1" x14ac:dyDescent="0.2">
      <c r="A9" s="646"/>
      <c r="B9" s="646"/>
      <c r="C9" s="649"/>
      <c r="D9" s="652"/>
      <c r="E9" s="646"/>
      <c r="F9" s="646"/>
      <c r="G9" s="643"/>
      <c r="H9" s="643"/>
      <c r="I9" s="643"/>
      <c r="J9" s="643"/>
      <c r="K9" s="643"/>
      <c r="L9" s="643"/>
      <c r="M9" s="656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57"/>
      <c r="Y9" s="656"/>
      <c r="Z9" s="657"/>
      <c r="AA9" s="643"/>
      <c r="AB9" s="643"/>
      <c r="AC9" s="643"/>
      <c r="AD9" s="643"/>
      <c r="AE9" s="661"/>
      <c r="AF9" s="643"/>
      <c r="AG9" s="643"/>
      <c r="AH9" s="643"/>
      <c r="AI9" s="643"/>
      <c r="AJ9" s="643"/>
      <c r="AK9" s="701"/>
      <c r="AL9" s="702"/>
      <c r="AM9" s="643"/>
      <c r="AN9" s="643"/>
      <c r="AO9" s="643"/>
      <c r="AP9" s="643"/>
      <c r="AQ9" s="643"/>
      <c r="AR9" s="643"/>
      <c r="AS9" s="643"/>
      <c r="AT9" s="515"/>
      <c r="AU9" s="515"/>
      <c r="AV9" s="664"/>
      <c r="AW9" s="664"/>
      <c r="AX9" s="664"/>
      <c r="AY9" s="664"/>
      <c r="AZ9" s="664"/>
      <c r="BA9" s="697"/>
      <c r="BB9" s="678" t="s">
        <v>208</v>
      </c>
      <c r="BC9" s="687" t="s">
        <v>209</v>
      </c>
      <c r="BD9" s="688"/>
      <c r="BE9" s="689"/>
      <c r="BF9" s="690" t="s">
        <v>210</v>
      </c>
      <c r="BG9" s="691"/>
      <c r="BH9" s="692"/>
      <c r="BI9" s="678" t="s">
        <v>553</v>
      </c>
      <c r="BJ9" s="678" t="s">
        <v>554</v>
      </c>
      <c r="BK9" s="678" t="s">
        <v>555</v>
      </c>
      <c r="BL9" s="678" t="s">
        <v>211</v>
      </c>
      <c r="BM9" s="681" t="s">
        <v>212</v>
      </c>
      <c r="BN9" s="678" t="s">
        <v>213</v>
      </c>
      <c r="BO9" s="678" t="s">
        <v>214</v>
      </c>
      <c r="BP9" s="678" t="s">
        <v>215</v>
      </c>
      <c r="BQ9" s="678" t="s">
        <v>216</v>
      </c>
      <c r="BR9" s="678" t="s">
        <v>217</v>
      </c>
      <c r="BS9" s="678" t="s">
        <v>218</v>
      </c>
      <c r="BT9" s="681" t="s">
        <v>212</v>
      </c>
      <c r="BU9" s="667"/>
      <c r="BV9" s="664"/>
      <c r="BW9" s="684" t="s">
        <v>219</v>
      </c>
      <c r="BX9" s="684" t="s">
        <v>220</v>
      </c>
      <c r="BY9" s="684" t="s">
        <v>221</v>
      </c>
      <c r="BZ9" s="684" t="s">
        <v>222</v>
      </c>
      <c r="CA9" s="684" t="s">
        <v>218</v>
      </c>
      <c r="CB9" s="684" t="s">
        <v>223</v>
      </c>
      <c r="CC9" s="676"/>
      <c r="CD9" s="684" t="s">
        <v>224</v>
      </c>
      <c r="CE9" s="667"/>
      <c r="CF9" s="667"/>
      <c r="CG9" s="685"/>
      <c r="CH9" s="667"/>
      <c r="CI9" s="523"/>
      <c r="CJ9" s="523"/>
    </row>
    <row r="10" spans="1:88" s="524" customFormat="1" ht="6" customHeight="1" x14ac:dyDescent="0.2">
      <c r="A10" s="646"/>
      <c r="B10" s="646"/>
      <c r="C10" s="649"/>
      <c r="D10" s="652"/>
      <c r="E10" s="646"/>
      <c r="F10" s="646"/>
      <c r="G10" s="643"/>
      <c r="H10" s="643"/>
      <c r="I10" s="643"/>
      <c r="J10" s="643"/>
      <c r="K10" s="643"/>
      <c r="L10" s="643"/>
      <c r="M10" s="658"/>
      <c r="N10" s="695"/>
      <c r="O10" s="695"/>
      <c r="P10" s="695"/>
      <c r="Q10" s="695"/>
      <c r="R10" s="695"/>
      <c r="S10" s="695"/>
      <c r="T10" s="695"/>
      <c r="U10" s="695"/>
      <c r="V10" s="695"/>
      <c r="W10" s="695"/>
      <c r="X10" s="659"/>
      <c r="Y10" s="658"/>
      <c r="Z10" s="659"/>
      <c r="AA10" s="643"/>
      <c r="AB10" s="643"/>
      <c r="AC10" s="643"/>
      <c r="AD10" s="643"/>
      <c r="AE10" s="661"/>
      <c r="AF10" s="643"/>
      <c r="AG10" s="643"/>
      <c r="AH10" s="643"/>
      <c r="AI10" s="643"/>
      <c r="AJ10" s="643"/>
      <c r="AK10" s="703"/>
      <c r="AL10" s="704"/>
      <c r="AM10" s="643"/>
      <c r="AN10" s="643"/>
      <c r="AO10" s="643"/>
      <c r="AP10" s="643"/>
      <c r="AQ10" s="643"/>
      <c r="AR10" s="643"/>
      <c r="AS10" s="643"/>
      <c r="AT10" s="515"/>
      <c r="AU10" s="515"/>
      <c r="AV10" s="664"/>
      <c r="AW10" s="664"/>
      <c r="AX10" s="664"/>
      <c r="AY10" s="664"/>
      <c r="AZ10" s="664"/>
      <c r="BA10" s="697"/>
      <c r="BB10" s="680"/>
      <c r="BC10" s="529" t="s">
        <v>225</v>
      </c>
      <c r="BD10" s="529" t="s">
        <v>226</v>
      </c>
      <c r="BE10" s="529" t="s">
        <v>227</v>
      </c>
      <c r="BF10" s="530" t="s">
        <v>225</v>
      </c>
      <c r="BG10" s="530" t="s">
        <v>226</v>
      </c>
      <c r="BH10" s="530" t="s">
        <v>227</v>
      </c>
      <c r="BI10" s="679"/>
      <c r="BJ10" s="679"/>
      <c r="BK10" s="679"/>
      <c r="BL10" s="679"/>
      <c r="BM10" s="682"/>
      <c r="BN10" s="679"/>
      <c r="BO10" s="679"/>
      <c r="BP10" s="679"/>
      <c r="BQ10" s="679"/>
      <c r="BR10" s="679"/>
      <c r="BS10" s="679"/>
      <c r="BT10" s="682"/>
      <c r="BU10" s="667"/>
      <c r="BV10" s="664"/>
      <c r="BW10" s="685"/>
      <c r="BX10" s="685"/>
      <c r="BY10" s="685"/>
      <c r="BZ10" s="685"/>
      <c r="CA10" s="685"/>
      <c r="CB10" s="685"/>
      <c r="CC10" s="676"/>
      <c r="CD10" s="685"/>
      <c r="CE10" s="667"/>
      <c r="CF10" s="667"/>
      <c r="CG10" s="685"/>
      <c r="CH10" s="667"/>
      <c r="CI10" s="523"/>
      <c r="CJ10" s="523"/>
    </row>
    <row r="11" spans="1:88" s="524" customFormat="1" ht="57" customHeight="1" x14ac:dyDescent="0.2">
      <c r="A11" s="647"/>
      <c r="B11" s="647"/>
      <c r="C11" s="650"/>
      <c r="D11" s="653"/>
      <c r="E11" s="647"/>
      <c r="F11" s="647"/>
      <c r="G11" s="644"/>
      <c r="H11" s="644"/>
      <c r="I11" s="644"/>
      <c r="J11" s="644"/>
      <c r="K11" s="644"/>
      <c r="L11" s="644"/>
      <c r="M11" s="531" t="s">
        <v>228</v>
      </c>
      <c r="N11" s="531" t="s">
        <v>229</v>
      </c>
      <c r="O11" s="531" t="s">
        <v>261</v>
      </c>
      <c r="P11" s="531" t="s">
        <v>230</v>
      </c>
      <c r="Q11" s="531" t="s">
        <v>260</v>
      </c>
      <c r="R11" s="531" t="s">
        <v>231</v>
      </c>
      <c r="S11" s="531" t="s">
        <v>262</v>
      </c>
      <c r="T11" s="531" t="s">
        <v>232</v>
      </c>
      <c r="U11" s="531" t="s">
        <v>263</v>
      </c>
      <c r="V11" s="531" t="s">
        <v>233</v>
      </c>
      <c r="W11" s="531" t="s">
        <v>234</v>
      </c>
      <c r="X11" s="531" t="s">
        <v>235</v>
      </c>
      <c r="Y11" s="531" t="s">
        <v>236</v>
      </c>
      <c r="Z11" s="531" t="s">
        <v>237</v>
      </c>
      <c r="AA11" s="644"/>
      <c r="AB11" s="644"/>
      <c r="AC11" s="644"/>
      <c r="AD11" s="644"/>
      <c r="AE11" s="662"/>
      <c r="AF11" s="644"/>
      <c r="AG11" s="644"/>
      <c r="AH11" s="644"/>
      <c r="AI11" s="644"/>
      <c r="AJ11" s="644"/>
      <c r="AK11" s="531" t="s">
        <v>238</v>
      </c>
      <c r="AL11" s="531" t="s">
        <v>239</v>
      </c>
      <c r="AM11" s="644"/>
      <c r="AN11" s="644"/>
      <c r="AO11" s="644"/>
      <c r="AP11" s="644"/>
      <c r="AQ11" s="644"/>
      <c r="AR11" s="644"/>
      <c r="AS11" s="644"/>
      <c r="AT11" s="515"/>
      <c r="AU11" s="515"/>
      <c r="AV11" s="665"/>
      <c r="AW11" s="665"/>
      <c r="AX11" s="665"/>
      <c r="AY11" s="665"/>
      <c r="AZ11" s="665"/>
      <c r="BA11" s="698"/>
      <c r="BB11" s="669" t="s">
        <v>240</v>
      </c>
      <c r="BC11" s="670"/>
      <c r="BD11" s="670"/>
      <c r="BE11" s="670"/>
      <c r="BF11" s="670"/>
      <c r="BG11" s="532"/>
      <c r="BH11" s="532"/>
      <c r="BI11" s="680"/>
      <c r="BJ11" s="680"/>
      <c r="BK11" s="680"/>
      <c r="BL11" s="680"/>
      <c r="BM11" s="683"/>
      <c r="BN11" s="680"/>
      <c r="BO11" s="680"/>
      <c r="BP11" s="680"/>
      <c r="BQ11" s="680"/>
      <c r="BR11" s="680"/>
      <c r="BS11" s="680"/>
      <c r="BT11" s="683"/>
      <c r="BU11" s="668"/>
      <c r="BV11" s="665"/>
      <c r="BW11" s="686"/>
      <c r="BX11" s="686"/>
      <c r="BY11" s="686"/>
      <c r="BZ11" s="686"/>
      <c r="CA11" s="686"/>
      <c r="CB11" s="686"/>
      <c r="CC11" s="677"/>
      <c r="CD11" s="686"/>
      <c r="CE11" s="668"/>
      <c r="CF11" s="668"/>
      <c r="CG11" s="686"/>
      <c r="CH11" s="668"/>
      <c r="CI11" s="523"/>
      <c r="CJ11" s="523"/>
    </row>
    <row r="12" spans="1:88" x14ac:dyDescent="0.2">
      <c r="A12" s="534">
        <v>1</v>
      </c>
      <c r="B12" s="534" t="s">
        <v>471</v>
      </c>
      <c r="C12" s="534" t="s">
        <v>548</v>
      </c>
      <c r="D12" s="534" t="s">
        <v>351</v>
      </c>
      <c r="E12" s="534">
        <v>9070079</v>
      </c>
      <c r="F12" s="511" t="s">
        <v>478</v>
      </c>
      <c r="G12" s="534">
        <v>0</v>
      </c>
      <c r="H12" s="534">
        <v>0</v>
      </c>
      <c r="I12" s="534">
        <v>0</v>
      </c>
      <c r="J12" s="534">
        <v>0</v>
      </c>
      <c r="K12" s="534">
        <v>0</v>
      </c>
      <c r="L12" s="534">
        <v>51972558</v>
      </c>
      <c r="M12" s="534">
        <v>79808000</v>
      </c>
      <c r="N12" s="534">
        <v>455981798.41000003</v>
      </c>
      <c r="O12" s="534">
        <v>-16348992.800000001</v>
      </c>
      <c r="P12" s="534">
        <v>98139188.939999998</v>
      </c>
      <c r="Q12" s="534">
        <v>-72082875.269999996</v>
      </c>
      <c r="R12" s="534">
        <v>50393133.479999997</v>
      </c>
      <c r="S12" s="534">
        <v>-39708825.960000001</v>
      </c>
      <c r="T12" s="534">
        <v>20482780.07</v>
      </c>
      <c r="U12" s="534">
        <v>-12630213.48</v>
      </c>
      <c r="V12" s="534"/>
      <c r="W12" s="534">
        <v>441531</v>
      </c>
      <c r="X12" s="534"/>
      <c r="Y12" s="534">
        <v>99104137.430000007</v>
      </c>
      <c r="Z12" s="534"/>
      <c r="AA12" s="534"/>
      <c r="AB12" s="534"/>
      <c r="AC12" s="534">
        <v>1147500.3999999999</v>
      </c>
      <c r="AD12" s="534"/>
      <c r="AE12" s="534"/>
      <c r="AF12" s="534">
        <v>664727161.86000001</v>
      </c>
      <c r="AG12" s="534">
        <v>716699719.86000001</v>
      </c>
      <c r="AH12" s="534">
        <v>4050000</v>
      </c>
      <c r="AI12" s="534"/>
      <c r="AJ12" s="534">
        <v>4050000</v>
      </c>
      <c r="AK12" s="534">
        <v>328932829.60000002</v>
      </c>
      <c r="AL12" s="534"/>
      <c r="AM12" s="534">
        <v>45087493.560000002</v>
      </c>
      <c r="AN12" s="534">
        <v>23831039.640000001</v>
      </c>
      <c r="AO12" s="534">
        <v>68918533.200000003</v>
      </c>
      <c r="AP12" s="534">
        <v>314798357.06</v>
      </c>
      <c r="AQ12" s="534"/>
      <c r="AR12" s="534">
        <v>712649719.86000001</v>
      </c>
      <c r="AS12" s="534">
        <v>716699719.86000001</v>
      </c>
    </row>
    <row r="13" spans="1:88" x14ac:dyDescent="0.2">
      <c r="A13" s="534">
        <v>2</v>
      </c>
      <c r="B13" s="534"/>
      <c r="C13" s="534"/>
      <c r="D13" s="534" t="s">
        <v>479</v>
      </c>
      <c r="E13" s="534">
        <v>4125924</v>
      </c>
      <c r="F13" s="511" t="s">
        <v>478</v>
      </c>
      <c r="G13" s="534">
        <v>0</v>
      </c>
      <c r="H13" s="534">
        <v>0</v>
      </c>
      <c r="I13" s="534">
        <v>0</v>
      </c>
      <c r="J13" s="534">
        <v>0</v>
      </c>
      <c r="K13" s="534">
        <v>0</v>
      </c>
      <c r="L13" s="534">
        <v>2120056</v>
      </c>
      <c r="M13" s="534">
        <v>0</v>
      </c>
      <c r="N13" s="534">
        <v>0</v>
      </c>
      <c r="O13" s="534">
        <v>0</v>
      </c>
      <c r="P13" s="534">
        <v>2118432</v>
      </c>
      <c r="Q13" s="534">
        <v>-1758532</v>
      </c>
      <c r="R13" s="534">
        <v>0</v>
      </c>
      <c r="S13" s="534">
        <v>0</v>
      </c>
      <c r="T13" s="534">
        <v>1264755</v>
      </c>
      <c r="U13" s="534">
        <v>-986421.64</v>
      </c>
      <c r="V13" s="534">
        <v>0</v>
      </c>
      <c r="W13" s="534">
        <v>0</v>
      </c>
      <c r="X13" s="534">
        <v>0</v>
      </c>
      <c r="Y13" s="534">
        <v>0</v>
      </c>
      <c r="Z13" s="534"/>
      <c r="AA13" s="534"/>
      <c r="AB13" s="534"/>
      <c r="AC13" s="534">
        <v>0</v>
      </c>
      <c r="AD13" s="534"/>
      <c r="AE13" s="534"/>
      <c r="AF13" s="534">
        <v>638233.36</v>
      </c>
      <c r="AG13" s="534">
        <v>2758289.36</v>
      </c>
      <c r="AH13" s="534"/>
      <c r="AI13" s="534"/>
      <c r="AJ13" s="534"/>
      <c r="AK13" s="534">
        <v>1239573</v>
      </c>
      <c r="AL13" s="534"/>
      <c r="AM13" s="534">
        <v>1708284.76</v>
      </c>
      <c r="AN13" s="534">
        <v>-189568.4</v>
      </c>
      <c r="AO13" s="534">
        <v>1518716.36</v>
      </c>
      <c r="AP13" s="534">
        <v>0</v>
      </c>
      <c r="AQ13" s="534">
        <v>0</v>
      </c>
      <c r="AR13" s="534">
        <v>2758289.36</v>
      </c>
      <c r="AS13" s="534">
        <v>2758289.36</v>
      </c>
    </row>
    <row r="14" spans="1:88" x14ac:dyDescent="0.2">
      <c r="A14" s="534">
        <v>3</v>
      </c>
      <c r="B14" s="534"/>
      <c r="C14" s="534"/>
      <c r="D14" s="534" t="s">
        <v>408</v>
      </c>
      <c r="E14" s="534">
        <v>9070052</v>
      </c>
      <c r="F14" s="511" t="s">
        <v>478</v>
      </c>
      <c r="G14" s="534">
        <v>0</v>
      </c>
      <c r="H14" s="534">
        <v>0</v>
      </c>
      <c r="I14" s="534">
        <v>0</v>
      </c>
      <c r="J14" s="534">
        <v>0</v>
      </c>
      <c r="K14" s="534">
        <v>0</v>
      </c>
      <c r="L14" s="534">
        <v>21964174.59</v>
      </c>
      <c r="M14" s="534">
        <v>14190000</v>
      </c>
      <c r="N14" s="534">
        <v>411521050</v>
      </c>
      <c r="O14" s="534">
        <v>0</v>
      </c>
      <c r="P14" s="534">
        <v>52962668</v>
      </c>
      <c r="Q14" s="534">
        <v>-45029323.140000001</v>
      </c>
      <c r="R14" s="534">
        <v>58459219</v>
      </c>
      <c r="S14" s="534">
        <v>-26361536.43</v>
      </c>
      <c r="T14" s="534">
        <v>12853060</v>
      </c>
      <c r="U14" s="534">
        <v>-7153968.9500000002</v>
      </c>
      <c r="V14" s="534">
        <v>0</v>
      </c>
      <c r="W14" s="534">
        <v>0</v>
      </c>
      <c r="X14" s="534">
        <v>0</v>
      </c>
      <c r="Y14" s="534">
        <v>354166.46</v>
      </c>
      <c r="Z14" s="534"/>
      <c r="AA14" s="534"/>
      <c r="AB14" s="534"/>
      <c r="AC14" s="534">
        <v>29212854.32</v>
      </c>
      <c r="AD14" s="534"/>
      <c r="AE14" s="534">
        <v>0</v>
      </c>
      <c r="AF14" s="534">
        <v>486818189.25999999</v>
      </c>
      <c r="AG14" s="534">
        <v>508782363.85000002</v>
      </c>
      <c r="AH14" s="534">
        <v>0</v>
      </c>
      <c r="AI14" s="534">
        <v>0</v>
      </c>
      <c r="AJ14" s="534">
        <v>0</v>
      </c>
      <c r="AK14" s="534">
        <v>613708592</v>
      </c>
      <c r="AL14" s="534">
        <v>0</v>
      </c>
      <c r="AM14" s="534">
        <v>-116265051.34999999</v>
      </c>
      <c r="AN14" s="534">
        <v>-39577860.219999999</v>
      </c>
      <c r="AO14" s="534">
        <v>-155842911.56999999</v>
      </c>
      <c r="AP14" s="534">
        <v>50916683.420000002</v>
      </c>
      <c r="AQ14" s="534">
        <v>0</v>
      </c>
      <c r="AR14" s="534">
        <v>508782363.85000002</v>
      </c>
      <c r="AS14" s="534">
        <v>508782364.85000002</v>
      </c>
    </row>
    <row r="15" spans="1:88" x14ac:dyDescent="0.2">
      <c r="A15" s="534"/>
      <c r="B15" s="534"/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534"/>
      <c r="AJ15" s="534"/>
      <c r="AK15" s="534"/>
      <c r="AL15" s="534"/>
      <c r="AM15" s="534"/>
      <c r="AN15" s="534"/>
      <c r="AO15" s="534"/>
      <c r="AP15" s="534"/>
      <c r="AQ15" s="534"/>
      <c r="AR15" s="534"/>
      <c r="AS15" s="534"/>
    </row>
    <row r="16" spans="1:88" x14ac:dyDescent="0.2">
      <c r="A16" s="534"/>
      <c r="B16" s="534"/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4"/>
      <c r="AJ16" s="534"/>
      <c r="AK16" s="534"/>
      <c r="AL16" s="534"/>
      <c r="AM16" s="534"/>
      <c r="AN16" s="534"/>
      <c r="AO16" s="534"/>
      <c r="AP16" s="534"/>
      <c r="AQ16" s="534"/>
      <c r="AR16" s="534"/>
      <c r="AS16" s="534"/>
    </row>
    <row r="17" spans="1:45" s="220" customFormat="1" x14ac:dyDescent="0.2">
      <c r="A17" s="535"/>
      <c r="B17" s="535" t="s">
        <v>19</v>
      </c>
      <c r="C17" s="535"/>
      <c r="D17" s="535"/>
      <c r="E17" s="535"/>
      <c r="F17" s="536"/>
      <c r="G17" s="536"/>
      <c r="H17" s="536"/>
      <c r="I17" s="535"/>
      <c r="J17" s="535"/>
      <c r="K17" s="535"/>
      <c r="L17" s="535">
        <f>SUM(L12:L16)</f>
        <v>76056788.590000004</v>
      </c>
      <c r="M17" s="535">
        <f t="shared" ref="M17:AR17" si="0">SUM(M12:M16)</f>
        <v>93998000</v>
      </c>
      <c r="N17" s="535">
        <f t="shared" si="0"/>
        <v>867502848.41000009</v>
      </c>
      <c r="O17" s="535">
        <f t="shared" si="0"/>
        <v>-16348992.800000001</v>
      </c>
      <c r="P17" s="535">
        <f t="shared" si="0"/>
        <v>153220288.94</v>
      </c>
      <c r="Q17" s="535">
        <f t="shared" si="0"/>
        <v>-118870730.41</v>
      </c>
      <c r="R17" s="535">
        <f t="shared" si="0"/>
        <v>108852352.47999999</v>
      </c>
      <c r="S17" s="535">
        <f t="shared" si="0"/>
        <v>-66070362.390000001</v>
      </c>
      <c r="T17" s="535">
        <f t="shared" si="0"/>
        <v>34600595.07</v>
      </c>
      <c r="U17" s="535">
        <f t="shared" si="0"/>
        <v>-20770604.07</v>
      </c>
      <c r="V17" s="535">
        <f t="shared" si="0"/>
        <v>0</v>
      </c>
      <c r="W17" s="535">
        <f t="shared" si="0"/>
        <v>441531</v>
      </c>
      <c r="X17" s="535">
        <f t="shared" si="0"/>
        <v>0</v>
      </c>
      <c r="Y17" s="535">
        <f t="shared" si="0"/>
        <v>99458303.890000001</v>
      </c>
      <c r="Z17" s="535">
        <f t="shared" si="0"/>
        <v>0</v>
      </c>
      <c r="AA17" s="535">
        <f t="shared" si="0"/>
        <v>0</v>
      </c>
      <c r="AB17" s="535">
        <f t="shared" si="0"/>
        <v>0</v>
      </c>
      <c r="AC17" s="535">
        <f t="shared" si="0"/>
        <v>30360354.719999999</v>
      </c>
      <c r="AD17" s="535">
        <f t="shared" si="0"/>
        <v>0</v>
      </c>
      <c r="AE17" s="535">
        <f t="shared" si="0"/>
        <v>0</v>
      </c>
      <c r="AF17" s="535">
        <f t="shared" si="0"/>
        <v>1152183584.48</v>
      </c>
      <c r="AG17" s="535">
        <f t="shared" si="0"/>
        <v>1228240373.0700002</v>
      </c>
      <c r="AH17" s="535">
        <f t="shared" si="0"/>
        <v>4050000</v>
      </c>
      <c r="AI17" s="535">
        <f t="shared" si="0"/>
        <v>0</v>
      </c>
      <c r="AJ17" s="535">
        <f t="shared" si="0"/>
        <v>4050000</v>
      </c>
      <c r="AK17" s="535">
        <f t="shared" si="0"/>
        <v>943880994.60000002</v>
      </c>
      <c r="AL17" s="535">
        <f t="shared" si="0"/>
        <v>0</v>
      </c>
      <c r="AM17" s="535">
        <f t="shared" si="0"/>
        <v>-69469273.030000001</v>
      </c>
      <c r="AN17" s="535">
        <f t="shared" si="0"/>
        <v>-15936388.979999997</v>
      </c>
      <c r="AO17" s="535">
        <f t="shared" si="0"/>
        <v>-85405662.00999999</v>
      </c>
      <c r="AP17" s="535">
        <f t="shared" si="0"/>
        <v>365715040.48000002</v>
      </c>
      <c r="AQ17" s="535">
        <f t="shared" si="0"/>
        <v>0</v>
      </c>
      <c r="AR17" s="535">
        <f t="shared" si="0"/>
        <v>1224190373.0700002</v>
      </c>
      <c r="AS17" s="535">
        <f>SUM(AS12:AS16)</f>
        <v>1228240374.0700002</v>
      </c>
    </row>
    <row r="19" spans="1:45" x14ac:dyDescent="0.2">
      <c r="C19" s="101"/>
      <c r="D19" s="537"/>
      <c r="E19" s="537"/>
      <c r="F19" s="537"/>
      <c r="G19" s="537"/>
      <c r="H19" s="80"/>
      <c r="I19" s="537"/>
      <c r="J19" s="537"/>
      <c r="K19" s="537"/>
      <c r="L19" s="80"/>
    </row>
    <row r="20" spans="1:45" x14ac:dyDescent="0.2">
      <c r="C20" s="537"/>
      <c r="D20" s="9"/>
      <c r="E20" s="537"/>
      <c r="F20" s="537"/>
      <c r="G20" s="537"/>
      <c r="H20" s="538"/>
      <c r="I20" s="537"/>
      <c r="J20" s="537"/>
      <c r="K20" s="538"/>
      <c r="L20" s="538"/>
    </row>
    <row r="21" spans="1:45" x14ac:dyDescent="0.2">
      <c r="C21" s="537"/>
      <c r="D21" s="80"/>
      <c r="E21" s="537"/>
      <c r="F21" s="537"/>
      <c r="G21" s="537"/>
      <c r="H21" s="80"/>
      <c r="I21" s="537"/>
      <c r="J21" s="537"/>
      <c r="K21" s="537"/>
      <c r="L21" s="80"/>
    </row>
    <row r="22" spans="1:45" x14ac:dyDescent="0.2">
      <c r="C22" s="537"/>
      <c r="D22" s="537"/>
      <c r="E22" s="537"/>
      <c r="F22" s="537"/>
      <c r="G22" s="537"/>
      <c r="H22" s="538"/>
      <c r="I22" s="537"/>
      <c r="J22" s="537"/>
      <c r="K22" s="538"/>
      <c r="L22" s="538"/>
    </row>
    <row r="23" spans="1:45" x14ac:dyDescent="0.2">
      <c r="C23" s="537"/>
      <c r="D23" s="537"/>
      <c r="E23" s="537"/>
      <c r="F23" s="537"/>
      <c r="G23" s="12"/>
      <c r="H23" s="537"/>
      <c r="I23" s="537"/>
      <c r="J23" s="537"/>
      <c r="K23" s="537"/>
      <c r="L23" s="537"/>
    </row>
  </sheetData>
  <mergeCells count="71">
    <mergeCell ref="L7:L11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K7:K11"/>
    <mergeCell ref="AI7:AI11"/>
    <mergeCell ref="M7:O10"/>
    <mergeCell ref="P7:X10"/>
    <mergeCell ref="Y7:Z10"/>
    <mergeCell ref="AA7:AA11"/>
    <mergeCell ref="AB7:AB11"/>
    <mergeCell ref="AC7:AC11"/>
    <mergeCell ref="AD7:AD11"/>
    <mergeCell ref="AE7:AE11"/>
    <mergeCell ref="AF7:AF11"/>
    <mergeCell ref="AG7:AG11"/>
    <mergeCell ref="AH7:AH11"/>
    <mergeCell ref="AX7:AX11"/>
    <mergeCell ref="AJ7:AJ11"/>
    <mergeCell ref="AK7:AL10"/>
    <mergeCell ref="AM7:AM11"/>
    <mergeCell ref="AN7:AN11"/>
    <mergeCell ref="AO7:AO11"/>
    <mergeCell ref="AP7:AP11"/>
    <mergeCell ref="AQ7:AQ11"/>
    <mergeCell ref="AR7:AR11"/>
    <mergeCell ref="AS7:AS11"/>
    <mergeCell ref="AV7:AV11"/>
    <mergeCell ref="AW7:AW11"/>
    <mergeCell ref="CF7:CF11"/>
    <mergeCell ref="BJ9:BJ11"/>
    <mergeCell ref="BK9:BK11"/>
    <mergeCell ref="BL9:BL11"/>
    <mergeCell ref="BM9:BM11"/>
    <mergeCell ref="BX9:BX11"/>
    <mergeCell ref="BY9:BY11"/>
    <mergeCell ref="BZ9:BZ11"/>
    <mergeCell ref="CA9:CA11"/>
    <mergeCell ref="BN9:BN11"/>
    <mergeCell ref="BO9:BO11"/>
    <mergeCell ref="BP9:BP11"/>
    <mergeCell ref="AY7:AY11"/>
    <mergeCell ref="AZ7:AZ11"/>
    <mergeCell ref="BA7:BA11"/>
    <mergeCell ref="BV7:BV11"/>
    <mergeCell ref="BQ9:BQ11"/>
    <mergeCell ref="BR9:BR11"/>
    <mergeCell ref="BS9:BS11"/>
    <mergeCell ref="CH7:CH11"/>
    <mergeCell ref="BB8:BM8"/>
    <mergeCell ref="BU8:BU11"/>
    <mergeCell ref="BW8:CB8"/>
    <mergeCell ref="CC8:CC11"/>
    <mergeCell ref="CE8:CE11"/>
    <mergeCell ref="BB9:BB10"/>
    <mergeCell ref="BC9:BE9"/>
    <mergeCell ref="BF9:BH9"/>
    <mergeCell ref="BI9:BI11"/>
    <mergeCell ref="CG7:CG11"/>
    <mergeCell ref="CB9:CB11"/>
    <mergeCell ref="CD9:CD11"/>
    <mergeCell ref="BB11:BF11"/>
    <mergeCell ref="BT9:BT11"/>
    <mergeCell ref="BW9:BW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Нүүр</vt:lpstr>
      <vt:lpstr>хяналтын хуудас</vt:lpstr>
      <vt:lpstr>№1</vt:lpstr>
      <vt:lpstr>№2</vt:lpstr>
      <vt:lpstr>№3</vt:lpstr>
      <vt:lpstr>ДУУСААГҮЙ БАРИЛГА</vt:lpstr>
      <vt:lpstr>СТ-2018.12.31</vt:lpstr>
      <vt:lpstr>Үндсэн хөрөнгө 2018.12.31</vt:lpstr>
      <vt:lpstr>CT-1</vt:lpstr>
      <vt:lpstr>UH-1</vt:lpstr>
      <vt:lpstr>togtool</vt:lpstr>
      <vt:lpstr>togtool-1</vt:lpstr>
      <vt:lpstr>№3!Print_Titles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amarjargal</dc:creator>
  <cp:lastModifiedBy>ENKHJARGAL</cp:lastModifiedBy>
  <cp:lastPrinted>2019-03-27T09:22:32Z</cp:lastPrinted>
  <dcterms:created xsi:type="dcterms:W3CDTF">2012-02-14T10:17:53Z</dcterms:created>
  <dcterms:modified xsi:type="dcterms:W3CDTF">2019-03-28T08:52:01Z</dcterms:modified>
</cp:coreProperties>
</file>